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"/>
    </mc:Choice>
  </mc:AlternateContent>
  <xr:revisionPtr revIDLastSave="0" documentId="8_{10F7BD6E-EDC3-564D-9E60-4662D518D7AB}" xr6:coauthVersionLast="47" xr6:coauthVersionMax="47" xr10:uidLastSave="{00000000-0000-0000-0000-000000000000}"/>
  <bookViews>
    <workbookView xWindow="0" yWindow="500" windowWidth="28800" windowHeight="17500" xr2:uid="{2B95E6C7-AFB5-0B4C-B694-5AEC9336FE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" l="1"/>
  <c r="K7" i="1"/>
  <c r="M7" i="1" s="1"/>
  <c r="K19" i="1"/>
  <c r="M19" i="1" s="1"/>
  <c r="F14" i="1"/>
  <c r="F15" i="1"/>
  <c r="F8" i="1"/>
  <c r="F9" i="1"/>
  <c r="K13" i="1"/>
  <c r="M13" i="1" s="1"/>
  <c r="M32" i="1"/>
  <c r="M31" i="1"/>
  <c r="M33" i="1"/>
  <c r="M25" i="1"/>
  <c r="M26" i="1"/>
  <c r="M27" i="1"/>
  <c r="M20" i="1"/>
  <c r="M21" i="1"/>
  <c r="M14" i="1"/>
  <c r="M15" i="1"/>
  <c r="M8" i="1"/>
  <c r="M9" i="1"/>
  <c r="G13" i="1"/>
  <c r="G14" i="1"/>
  <c r="G31" i="1"/>
  <c r="I31" i="1" s="1"/>
  <c r="G32" i="1"/>
  <c r="I32" i="1" s="1"/>
  <c r="F32" i="1"/>
  <c r="F31" i="1"/>
  <c r="F33" i="1"/>
  <c r="I33" i="1"/>
  <c r="D19" i="1"/>
  <c r="F19" i="1" s="1"/>
  <c r="D7" i="1"/>
  <c r="F7" i="1" s="1"/>
  <c r="N33" i="1" l="1"/>
  <c r="N32" i="1"/>
  <c r="N31" i="1"/>
  <c r="J32" i="1"/>
  <c r="J33" i="1"/>
  <c r="J31" i="1"/>
  <c r="F26" i="1"/>
  <c r="F27" i="1"/>
  <c r="D21" i="1"/>
  <c r="D20" i="1"/>
  <c r="F20" i="1" s="1"/>
  <c r="I7" i="1"/>
  <c r="N7" i="1" s="1"/>
  <c r="I8" i="1"/>
  <c r="N8" i="1" s="1"/>
  <c r="I9" i="1"/>
  <c r="N9" i="1" s="1"/>
  <c r="I13" i="1"/>
  <c r="I14" i="1"/>
  <c r="N14" i="1" s="1"/>
  <c r="I15" i="1"/>
  <c r="J15" i="1" s="1"/>
  <c r="I20" i="1"/>
  <c r="I19" i="1"/>
  <c r="N19" i="1" s="1"/>
  <c r="I21" i="1"/>
  <c r="I25" i="1"/>
  <c r="I26" i="1"/>
  <c r="I27" i="1"/>
  <c r="D25" i="1"/>
  <c r="D13" i="1"/>
  <c r="F13" i="1" s="1"/>
  <c r="N26" i="1" l="1"/>
  <c r="N27" i="1"/>
  <c r="F21" i="1"/>
  <c r="N21" i="1" s="1"/>
  <c r="N15" i="1"/>
  <c r="J27" i="1"/>
  <c r="J26" i="1"/>
  <c r="F25" i="1"/>
  <c r="J25" i="1" s="1"/>
  <c r="J14" i="1"/>
  <c r="J7" i="1"/>
  <c r="J9" i="1"/>
  <c r="J8" i="1"/>
  <c r="J19" i="1"/>
  <c r="J21" i="1" l="1"/>
  <c r="N25" i="1"/>
  <c r="J13" i="1"/>
  <c r="N13" i="1"/>
  <c r="J20" i="1"/>
  <c r="N20" i="1"/>
</calcChain>
</file>

<file path=xl/sharedStrings.xml><?xml version="1.0" encoding="utf-8"?>
<sst xmlns="http://schemas.openxmlformats.org/spreadsheetml/2006/main" count="113" uniqueCount="35">
  <si>
    <t>LAF LATVIJAS DRAGREISA KAUSA SEZONAS KOPVĒRTĒJUMS UN POSMU PUNKTI 2022</t>
  </si>
  <si>
    <t>STOCK</t>
  </si>
  <si>
    <t>Kazlų Rūda, LIETUVA
1.POSMS</t>
  </si>
  <si>
    <t>STREET A</t>
  </si>
  <si>
    <t>STREET B</t>
  </si>
  <si>
    <t>OUTLAW</t>
  </si>
  <si>
    <t>PLACE</t>
  </si>
  <si>
    <t>DRIVER</t>
  </si>
  <si>
    <t>TANDEMS</t>
  </si>
  <si>
    <t>TOTAL</t>
  </si>
  <si>
    <t>SEASON</t>
  </si>
  <si>
    <t>QUALY</t>
  </si>
  <si>
    <t>Maksims Milčs</t>
  </si>
  <si>
    <t>Jevgenijs Bičkovs</t>
  </si>
  <si>
    <t xml:space="preserve">QUALY </t>
  </si>
  <si>
    <t xml:space="preserve">TANDEMS </t>
  </si>
  <si>
    <t xml:space="preserve">TOTAL </t>
  </si>
  <si>
    <t>TOTAL 2</t>
  </si>
  <si>
    <t>Valerijs Urbans</t>
  </si>
  <si>
    <t>Andrejs Golubevs</t>
  </si>
  <si>
    <t>Klāvs Laiviņš</t>
  </si>
  <si>
    <t>Andrejs Gorbatovskis</t>
  </si>
  <si>
    <t>-</t>
  </si>
  <si>
    <t>PRO ET (Handicap)</t>
  </si>
  <si>
    <t>IGAUNIJA
2.POSMS</t>
  </si>
  <si>
    <t>Raivis Pučurs</t>
  </si>
  <si>
    <t>Risto Arik</t>
  </si>
  <si>
    <t>black name surname - yearly licence is issued</t>
  </si>
  <si>
    <t>gray name surname - no yearly licence</t>
  </si>
  <si>
    <t xml:space="preserve">QUALY  </t>
  </si>
  <si>
    <t xml:space="preserve">TANDEMS  </t>
  </si>
  <si>
    <t xml:space="preserve">TOTAL  </t>
  </si>
  <si>
    <t xml:space="preserve">TOTAL   </t>
  </si>
  <si>
    <t>LIETUVA
3.POSMS (24.09-25.09)</t>
  </si>
  <si>
    <t xml:space="preserve">TOTAL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</si>
</sst>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sz val="12"/>
      <color theme="0" tint="-0.3499862666707357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Fill="1" applyAlignment="1">
      <alignment horizontal="center"/>
    </xf>
    <xf numFmtId="0" fontId="7" fillId="0" borderId="0" xfId="0" applyFont="1"/>
    <xf numFmtId="0" fontId="0" fillId="3" borderId="0" xfId="0" applyFill="1"/>
    <xf numFmtId="0" fontId="0" fillId="3" borderId="0" xfId="0" applyFill="1" applyAlignment="1">
      <alignment horizontal="left"/>
    </xf>
    <xf numFmtId="0" fontId="7" fillId="3" borderId="0" xfId="0" applyFont="1" applyFill="1" applyAlignment="1">
      <alignment horizontal="left"/>
    </xf>
    <xf numFmtId="0" fontId="0" fillId="0" borderId="0" xfId="0" applyNumberFormat="1"/>
    <xf numFmtId="0" fontId="0" fillId="0" borderId="0" xfId="0" applyNumberFormat="1" applyFill="1"/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5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16</xdr:row>
      <xdr:rowOff>152400</xdr:rowOff>
    </xdr:from>
    <xdr:ext cx="815423" cy="330200"/>
    <xdr:pic>
      <xdr:nvPicPr>
        <xdr:cNvPr id="19" name="Picture 18">
          <a:extLst>
            <a:ext uri="{FF2B5EF4-FFF2-40B4-BE49-F238E27FC236}">
              <a16:creationId xmlns:a16="http://schemas.microsoft.com/office/drawing/2014/main" id="{EBA88B8E-C168-4A4C-A2BF-8A04EFB4C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4686300"/>
          <a:ext cx="815423" cy="330200"/>
        </a:xfrm>
        <a:prstGeom prst="rect">
          <a:avLst/>
        </a:prstGeom>
      </xdr:spPr>
    </xdr:pic>
    <xdr:clientData/>
  </xdr:oneCellAnchor>
  <xdr:oneCellAnchor>
    <xdr:from>
      <xdr:col>0</xdr:col>
      <xdr:colOff>50800</xdr:colOff>
      <xdr:row>10</xdr:row>
      <xdr:rowOff>152400</xdr:rowOff>
    </xdr:from>
    <xdr:ext cx="815423" cy="330200"/>
    <xdr:pic>
      <xdr:nvPicPr>
        <xdr:cNvPr id="20" name="Picture 19">
          <a:extLst>
            <a:ext uri="{FF2B5EF4-FFF2-40B4-BE49-F238E27FC236}">
              <a16:creationId xmlns:a16="http://schemas.microsoft.com/office/drawing/2014/main" id="{CCD03BFC-3D9B-9046-BC69-F5C0B59D2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2755900"/>
          <a:ext cx="815423" cy="330200"/>
        </a:xfrm>
        <a:prstGeom prst="rect">
          <a:avLst/>
        </a:prstGeom>
      </xdr:spPr>
    </xdr:pic>
    <xdr:clientData/>
  </xdr:oneCellAnchor>
  <xdr:oneCellAnchor>
    <xdr:from>
      <xdr:col>0</xdr:col>
      <xdr:colOff>63500</xdr:colOff>
      <xdr:row>4</xdr:row>
      <xdr:rowOff>127000</xdr:rowOff>
    </xdr:from>
    <xdr:ext cx="815423" cy="330200"/>
    <xdr:pic>
      <xdr:nvPicPr>
        <xdr:cNvPr id="21" name="Picture 20">
          <a:extLst>
            <a:ext uri="{FF2B5EF4-FFF2-40B4-BE49-F238E27FC236}">
              <a16:creationId xmlns:a16="http://schemas.microsoft.com/office/drawing/2014/main" id="{46E28139-29FA-BD46-9DC5-7A7E0D9BF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596900"/>
          <a:ext cx="815423" cy="330200"/>
        </a:xfrm>
        <a:prstGeom prst="rect">
          <a:avLst/>
        </a:prstGeom>
      </xdr:spPr>
    </xdr:pic>
    <xdr:clientData/>
  </xdr:oneCellAnchor>
  <xdr:oneCellAnchor>
    <xdr:from>
      <xdr:col>0</xdr:col>
      <xdr:colOff>50800</xdr:colOff>
      <xdr:row>22</xdr:row>
      <xdr:rowOff>152400</xdr:rowOff>
    </xdr:from>
    <xdr:ext cx="815423" cy="330200"/>
    <xdr:pic>
      <xdr:nvPicPr>
        <xdr:cNvPr id="22" name="Picture 21">
          <a:extLst>
            <a:ext uri="{FF2B5EF4-FFF2-40B4-BE49-F238E27FC236}">
              <a16:creationId xmlns:a16="http://schemas.microsoft.com/office/drawing/2014/main" id="{01FCA8D0-BB45-8E40-98C2-9FFD7F17F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7023100"/>
          <a:ext cx="815423" cy="330200"/>
        </a:xfrm>
        <a:prstGeom prst="rect">
          <a:avLst/>
        </a:prstGeom>
      </xdr:spPr>
    </xdr:pic>
    <xdr:clientData/>
  </xdr:oneCellAnchor>
  <xdr:oneCellAnchor>
    <xdr:from>
      <xdr:col>0</xdr:col>
      <xdr:colOff>50800</xdr:colOff>
      <xdr:row>28</xdr:row>
      <xdr:rowOff>152400</xdr:rowOff>
    </xdr:from>
    <xdr:ext cx="815423" cy="330200"/>
    <xdr:pic>
      <xdr:nvPicPr>
        <xdr:cNvPr id="2" name="Picture 1">
          <a:extLst>
            <a:ext uri="{FF2B5EF4-FFF2-40B4-BE49-F238E27FC236}">
              <a16:creationId xmlns:a16="http://schemas.microsoft.com/office/drawing/2014/main" id="{7785E6BB-29C2-DE4E-88AC-CCF7A24B2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7023100"/>
          <a:ext cx="815423" cy="33020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6F36C6B-1E8C-8C46-B228-8C765B010BD5}" name="Table13" displayName="Table13" ref="B24:N27" totalsRowShown="0" headerRowDxfId="53">
  <autoFilter ref="B24:N27" xr:uid="{06F36C6B-1E8C-8C46-B228-8C765B010BD5}"/>
  <tableColumns count="13">
    <tableColumn id="1" xr3:uid="{387D65C3-F5D0-2945-8CF9-1E019BC98907}" name="PLACE" dataDxfId="52"/>
    <tableColumn id="2" xr3:uid="{999B5AFC-0A9A-EC49-83E8-45A6769CBB5C}" name="DRIVER"/>
    <tableColumn id="3" xr3:uid="{46D390D0-B061-0B41-AB54-5BEBE29D75B4}" name="QUALY" dataDxfId="51">
      <calculatedColumnFormula>25+10*1+100+100</calculatedColumnFormula>
    </tableColumn>
    <tableColumn id="4" xr3:uid="{89015E81-F494-D54F-A501-FAD47C12C34B}" name="TANDEMS" dataDxfId="50"/>
    <tableColumn id="5" xr3:uid="{535E837F-923A-D747-AE16-511C3BA8DE80}" name="TOTAL" dataDxfId="49">
      <calculatedColumnFormula>Table13[[#This Row],[QUALY]]</calculatedColumnFormula>
    </tableColumn>
    <tableColumn id="6" xr3:uid="{46604572-444C-EB4F-9F01-285D030EEE71}" name="QUALY "/>
    <tableColumn id="7" xr3:uid="{12B125F7-6002-3542-A522-89496E7DD58C}" name="TANDEMS "/>
    <tableColumn id="8" xr3:uid="{8D06B3CC-2287-8743-A657-EC055FC1517A}" name="TOTAL " dataDxfId="48">
      <calculatedColumnFormula>Table13[[#This Row],[QUALY ]]+Table13[[#This Row],[TANDEMS ]]</calculatedColumnFormula>
    </tableColumn>
    <tableColumn id="9" xr3:uid="{E2D4DA00-0516-F24E-B994-A998D0A7BDB2}" name="TOTAL 2" dataDxfId="47">
      <calculatedColumnFormula>Table13[[#This Row],[TOTAL]]+Table13[[#This Row],[TOTAL ]]</calculatedColumnFormula>
    </tableColumn>
    <tableColumn id="12" xr3:uid="{9942994F-6C04-AE4C-ABEA-57C90C4CEA64}" name="QUALY  " dataDxfId="46">
      <calculatedColumnFormula>25+10+100+100</calculatedColumnFormula>
    </tableColumn>
    <tableColumn id="13" xr3:uid="{787D2CB6-44DB-6B42-A94A-CAADCA4A5441}" name="TANDEMS  "/>
    <tableColumn id="10" xr3:uid="{294C30F3-6E55-1F41-8FE5-0FC450DDB81F}" name="TOTAL   " dataDxfId="45">
      <calculatedColumnFormula>Table13[[#This Row],[TANDEMS  ]]+Table13[[#This Row],[QUALY  ]]</calculatedColumnFormula>
    </tableColumn>
    <tableColumn id="11" xr3:uid="{DC138F19-6DCE-6240-BB75-83896190A3FC}" name="TOTAL    " dataDxfId="44">
      <calculatedColumnFormula>Table13[[#This Row],[TOTAL   ]]+Table13[[#This Row],[TOTAL ]]+Table13[[#This Row],[TOTAL]]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1874DD1-6D18-CD42-95EA-3AF1FC99DD07}" name="Table1316" displayName="Table1316" ref="B18:N21" totalsRowShown="0" headerRowDxfId="43">
  <autoFilter ref="B18:N21" xr:uid="{41874DD1-6D18-CD42-95EA-3AF1FC99DD07}"/>
  <sortState xmlns:xlrd2="http://schemas.microsoft.com/office/spreadsheetml/2017/richdata2" ref="B19:N21">
    <sortCondition descending="1" ref="N18:N21"/>
  </sortState>
  <tableColumns count="13">
    <tableColumn id="1" xr3:uid="{7768BF58-1E90-0C43-B306-ACEB3936477B}" name="PLACE" dataDxfId="42"/>
    <tableColumn id="2" xr3:uid="{933B1296-EA60-964D-B032-E42184EC2E07}" name="DRIVER"/>
    <tableColumn id="3" xr3:uid="{C2629168-F314-614C-AEB6-C214EAD5EFC2}" name="QUALY" dataDxfId="41">
      <calculatedColumnFormula>25+10*1+100+100</calculatedColumnFormula>
    </tableColumn>
    <tableColumn id="4" xr3:uid="{ECDBFBC8-17A7-2D4E-9982-89B8C610FF0E}" name="TANDEMS" dataDxfId="40"/>
    <tableColumn id="5" xr3:uid="{DB7A8E46-DD5F-DB4F-9E9E-5963CD215140}" name="TOTAL" dataDxfId="39">
      <calculatedColumnFormula>Table1316[[#This Row],[QUALY]]</calculatedColumnFormula>
    </tableColumn>
    <tableColumn id="6" xr3:uid="{1687AEAC-5B1C-BB47-B6CE-AA8774F731D5}" name="QUALY "/>
    <tableColumn id="7" xr3:uid="{B833F326-9618-8A4E-A965-ACBE392EECED}" name="TANDEMS "/>
    <tableColumn id="8" xr3:uid="{CE4BD4D2-E183-FA40-B731-512BE226DEAD}" name="TOTAL " dataDxfId="38">
      <calculatedColumnFormula>Table1316[[#This Row],[QUALY ]]+Table1316[[#This Row],[TANDEMS ]]</calculatedColumnFormula>
    </tableColumn>
    <tableColumn id="9" xr3:uid="{493CDABE-1350-704F-9283-8348C2B2C167}" name="TOTAL 2" dataDxfId="37">
      <calculatedColumnFormula>Table1316[[#This Row],[TOTAL]]+Table1316[[#This Row],[TOTAL ]]</calculatedColumnFormula>
    </tableColumn>
    <tableColumn id="10" xr3:uid="{E5DF1C65-686C-FD41-A7B6-0B14BB0A7ACF}" name="QUALY  " dataDxfId="36">
      <calculatedColumnFormula>6+100+100</calculatedColumnFormula>
    </tableColumn>
    <tableColumn id="13" xr3:uid="{9C463B7A-D5C6-E94D-AD1A-54B61870D124}" name="TANDEMS  " dataDxfId="35"/>
    <tableColumn id="11" xr3:uid="{BA6EAA3F-134D-5848-AF88-61C61D507C32}" name="TOTAL   " dataDxfId="34">
      <calculatedColumnFormula>Table1316[[#This Row],[TANDEMS  ]]+Table1316[[#This Row],[QUALY  ]]</calculatedColumnFormula>
    </tableColumn>
    <tableColumn id="12" xr3:uid="{B55424B0-8542-524C-8444-8296DDA309A6}" name="TOTAL    " dataDxfId="33">
      <calculatedColumnFormula>Table1316[[#This Row],[TOTAL   ]]+Table1316[[#This Row],[TOTAL ]]+Table1316[[#This Row],[TOTAL]]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AD69412-2AF9-094C-A905-E01E86B8801E}" name="Table1317" displayName="Table1317" ref="B12:N15" totalsRowShown="0" headerRowDxfId="32">
  <autoFilter ref="B12:N15" xr:uid="{1AD69412-2AF9-094C-A905-E01E86B8801E}"/>
  <tableColumns count="13">
    <tableColumn id="1" xr3:uid="{9B0B68DF-A74F-ED44-B760-0C7A54BCB4F9}" name="PLACE" dataDxfId="31"/>
    <tableColumn id="2" xr3:uid="{DA1971A2-0E0D-794F-A77E-D22CF71A955D}" name="DRIVER"/>
    <tableColumn id="3" xr3:uid="{1C5019EC-44B5-6B4E-9EF4-739CB9233DDA}" name="QUALY" dataDxfId="30">
      <calculatedColumnFormula>25+10*1+100+100</calculatedColumnFormula>
    </tableColumn>
    <tableColumn id="4" xr3:uid="{D29F4B41-35C0-0049-8FA8-78C661F10584}" name="TANDEMS" dataDxfId="29"/>
    <tableColumn id="5" xr3:uid="{91AFF8A9-58CE-6342-BC8D-0CD6328368A6}" name="TOTAL" dataDxfId="28">
      <calculatedColumnFormula>Table1317[[#This Row],[QUALY]]</calculatedColumnFormula>
    </tableColumn>
    <tableColumn id="6" xr3:uid="{DA0BE15B-D8D9-1544-B0FF-242CE7103A17}" name="QUALY " dataDxfId="27">
      <calculatedColumnFormula>25+6+100+100</calculatedColumnFormula>
    </tableColumn>
    <tableColumn id="7" xr3:uid="{9D6E01CC-EA0D-FB44-AECF-526EBF6CB927}" name="TANDEMS "/>
    <tableColumn id="8" xr3:uid="{AE5AB8EF-FC6B-2443-A36F-F9795ABE901A}" name="TOTAL " dataDxfId="26">
      <calculatedColumnFormula>Table1317[[#This Row],[QUALY ]]+Table1317[[#This Row],[TANDEMS ]]</calculatedColumnFormula>
    </tableColumn>
    <tableColumn id="9" xr3:uid="{A3E7A642-EAD9-0540-8104-61B81BFBCCBA}" name="TOTAL 2" dataDxfId="25">
      <calculatedColumnFormula>Table1317[[#This Row],[TOTAL]]+Table1317[[#This Row],[TOTAL ]]</calculatedColumnFormula>
    </tableColumn>
    <tableColumn id="12" xr3:uid="{79136AF6-FBA8-1E49-A24F-BC596FE2CD10}" name="QUALY  " dataDxfId="24">
      <calculatedColumnFormula>13+100+100</calculatedColumnFormula>
    </tableColumn>
    <tableColumn id="10" xr3:uid="{FF7AC733-E39F-FD4B-9BDA-C72176AAF2C3}" name="TANDEMS  " dataDxfId="23"/>
    <tableColumn id="13" xr3:uid="{9DABDBDF-F25A-064B-94C4-ACF4EE003A59}" name="TOTAL   " dataDxfId="22">
      <calculatedColumnFormula>Table1317[[#This Row],[TANDEMS  ]]+Table1317[[#This Row],[QUALY  ]]</calculatedColumnFormula>
    </tableColumn>
    <tableColumn id="11" xr3:uid="{761A5362-C976-374E-9EE3-E44DEB6E711F}" name="TOTAL    " dataDxfId="21">
      <calculatedColumnFormula>Table1317[[#This Row],[TOTAL   ]]+Table1317[[#This Row],[TOTAL ]]+Table1317[[#This Row],[TOTAL]]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82016CE-4B52-E247-A2E2-E33D2709EA08}" name="Table1318" displayName="Table1318" ref="B6:N9" totalsRowShown="0" headerRowDxfId="20">
  <autoFilter ref="B6:N9" xr:uid="{582016CE-4B52-E247-A2E2-E33D2709EA08}"/>
  <tableColumns count="13">
    <tableColumn id="1" xr3:uid="{2E9D8A83-36AD-2549-8B70-DD247356A58C}" name="PLACE" dataDxfId="19"/>
    <tableColumn id="2" xr3:uid="{928A379A-AB1D-5C43-88F3-E3CE685198E5}" name="DRIVER"/>
    <tableColumn id="3" xr3:uid="{2A3B27CC-7F22-0A44-A58D-30BE8B31CC06}" name="QUALY" dataDxfId="18">
      <calculatedColumnFormula>20+6*1+6*1+100+100</calculatedColumnFormula>
    </tableColumn>
    <tableColumn id="4" xr3:uid="{A3137D7D-D8A0-BC4C-A97C-61388A4232A7}" name="TANDEMS" dataDxfId="17"/>
    <tableColumn id="5" xr3:uid="{3AD16F24-1E99-C04D-B5E5-C27AA1C7A1DC}" name="TOTAL" dataDxfId="16">
      <calculatedColumnFormula>Table1318[[#This Row],[QUALY]]</calculatedColumnFormula>
    </tableColumn>
    <tableColumn id="6" xr3:uid="{D8E08A5C-7DDE-2D43-A6B5-4C8F49AE12B5}" name="QUALY "/>
    <tableColumn id="7" xr3:uid="{E1E3C924-B4DF-B346-94BC-A776B79B2B56}" name="TANDEMS "/>
    <tableColumn id="8" xr3:uid="{63982178-F93B-E944-96FA-6214F3873E43}" name="TOTAL " dataDxfId="15">
      <calculatedColumnFormula>Table1318[[#This Row],[QUALY ]]+Table1318[[#This Row],[TANDEMS ]]</calculatedColumnFormula>
    </tableColumn>
    <tableColumn id="9" xr3:uid="{FBEA57AC-47A7-9A4D-870E-089A278D6C4A}" name="TOTAL  " dataDxfId="14">
      <calculatedColumnFormula>Table1318[[#This Row],[TOTAL]]+Table1318[[#This Row],[TOTAL ]]</calculatedColumnFormula>
    </tableColumn>
    <tableColumn id="12" xr3:uid="{B4A732C9-D13D-624A-8CFA-EF7D87376530}" name="QUALY  " dataDxfId="13">
      <calculatedColumnFormula>20+100+100+6</calculatedColumnFormula>
    </tableColumn>
    <tableColumn id="13" xr3:uid="{04DE4ED3-1DC4-BE45-AA13-CED44CC9CD7E}" name="TANDEMS  "/>
    <tableColumn id="10" xr3:uid="{6F808744-568E-864E-A9E1-9522A2B68297}" name="TOTAL   " dataDxfId="12">
      <calculatedColumnFormula>Table1318[[#This Row],[QUALY  ]]+Table1318[[#This Row],[TANDEMS  ]]</calculatedColumnFormula>
    </tableColumn>
    <tableColumn id="11" xr3:uid="{ED7A47F8-EC4B-9A4A-9468-EC31B2A3EB2F}" name="TOTAL    " dataDxfId="11">
      <calculatedColumnFormula>Table1318[[#This Row],[TOTAL]]+Table1318[[#This Row],[TOTAL ]]+Table1318[[#This Row],[TOTAL   ]]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9E6BDE-D78E-EF49-95B7-827648B06DA1}" name="Table132" displayName="Table132" ref="B30:N33" totalsRowShown="0" headerRowDxfId="10">
  <autoFilter ref="B30:N33" xr:uid="{919E6BDE-D78E-EF49-95B7-827648B06DA1}"/>
  <sortState xmlns:xlrd2="http://schemas.microsoft.com/office/spreadsheetml/2017/richdata2" ref="B31:N33">
    <sortCondition descending="1" ref="N30:N33"/>
  </sortState>
  <tableColumns count="13">
    <tableColumn id="1" xr3:uid="{9DFDC0FF-C6DF-8840-A14A-06AF95D5D558}" name="PLACE" dataDxfId="9"/>
    <tableColumn id="2" xr3:uid="{33BD91F2-02DE-A743-90EB-8D249E682C83}" name="DRIVER"/>
    <tableColumn id="3" xr3:uid="{346F86FF-1319-0944-AE2A-F08E1B53121D}" name="QUALY" dataDxfId="8">
      <calculatedColumnFormula>25+10+100+100</calculatedColumnFormula>
    </tableColumn>
    <tableColumn id="4" xr3:uid="{3324700D-392A-7540-81DC-3F7A401022EC}" name="TANDEMS" dataDxfId="7"/>
    <tableColumn id="5" xr3:uid="{E2243033-F006-7E4F-8970-CAD67C72A0E0}" name="TOTAL" dataDxfId="6">
      <calculatedColumnFormula>Table132[[#This Row],[TANDEMS]]+Table132[[#This Row],[QUALY]]</calculatedColumnFormula>
    </tableColumn>
    <tableColumn id="6" xr3:uid="{6B24A62B-7CCA-6447-A732-55D356BCA16C}" name="QUALY "/>
    <tableColumn id="7" xr3:uid="{CC1F2A3F-ADA2-FB4C-B555-7CE1C2AEF90C}" name="TANDEMS "/>
    <tableColumn id="8" xr3:uid="{EECB806D-0420-4E4B-BB21-B77EF2BB27AD}" name="TOTAL " dataDxfId="5">
      <calculatedColumnFormula>Table132[[#This Row],[QUALY ]]+Table132[[#This Row],[TANDEMS ]]</calculatedColumnFormula>
    </tableColumn>
    <tableColumn id="9" xr3:uid="{964EDA71-12B2-BA49-B99B-14BB23A82896}" name="TOTAL 2" dataDxfId="4">
      <calculatedColumnFormula>Table132[[#This Row],[TOTAL]]+Table132[[#This Row],[TOTAL ]]</calculatedColumnFormula>
    </tableColumn>
    <tableColumn id="10" xr3:uid="{B3B01D4D-3E56-A845-84B0-7636EC572E3D}" name="QUALY  " dataDxfId="3"/>
    <tableColumn id="13" xr3:uid="{49FB19FC-F601-1641-8CF0-2114C4B2AB64}" name="TANDEMS  " dataDxfId="2"/>
    <tableColumn id="11" xr3:uid="{F56752FF-832E-DB43-BAA6-04BEC7309518}" name="TOTAL   " dataDxfId="1">
      <calculatedColumnFormula>Table132[[#This Row],[TANDEMS  ]]+Table132[[#This Row],[QUALY  ]]</calculatedColumnFormula>
    </tableColumn>
    <tableColumn id="12" xr3:uid="{F89F296A-2016-4243-A950-41F2E1E3CCC1}" name="TOTAL    " dataDxfId="0">
      <calculatedColumnFormula>Table132[[#This Row],[TOTAL   ]]+Table132[[#This Row],[TOTAL ]]+Table132[[#This Row],[TOTAL]]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A4CA-3000-0D49-8FFF-1B5750EF8DA1}">
  <dimension ref="B1:N33"/>
  <sheetViews>
    <sheetView tabSelected="1" zoomScale="130" zoomScaleNormal="130" workbookViewId="0">
      <selection activeCell="A27" sqref="A27"/>
    </sheetView>
  </sheetViews>
  <sheetFormatPr baseColWidth="10" defaultRowHeight="16" x14ac:dyDescent="0.2"/>
  <cols>
    <col min="2" max="2" width="10" style="6" customWidth="1"/>
    <col min="3" max="3" width="17.83203125" customWidth="1"/>
    <col min="5" max="5" width="12" customWidth="1"/>
    <col min="8" max="8" width="13" customWidth="1"/>
    <col min="10" max="10" width="0" hidden="1" customWidth="1"/>
  </cols>
  <sheetData>
    <row r="1" spans="2:14" x14ac:dyDescent="0.2">
      <c r="B1" s="12" t="s">
        <v>27</v>
      </c>
      <c r="C1" s="11"/>
      <c r="D1" s="11"/>
      <c r="E1" s="11"/>
      <c r="F1" s="13" t="s">
        <v>28</v>
      </c>
      <c r="G1" s="11"/>
      <c r="H1" s="11"/>
      <c r="I1" s="11"/>
      <c r="J1" s="11"/>
      <c r="K1" s="11"/>
      <c r="L1" s="11"/>
      <c r="M1" s="11"/>
      <c r="N1" s="11"/>
    </row>
    <row r="2" spans="2:14" ht="8" customHeight="1" x14ac:dyDescent="0.2"/>
    <row r="3" spans="2:14" ht="21" x14ac:dyDescent="0.25">
      <c r="B3" s="19" t="s">
        <v>0</v>
      </c>
      <c r="C3" s="19"/>
      <c r="D3" s="19"/>
      <c r="E3" s="19"/>
      <c r="F3" s="19"/>
      <c r="G3" s="19"/>
      <c r="H3" s="19"/>
      <c r="I3" s="19"/>
      <c r="J3" s="19"/>
    </row>
    <row r="4" spans="2:14" ht="8" customHeight="1" x14ac:dyDescent="0.2">
      <c r="B4" s="5"/>
      <c r="C4" s="1"/>
      <c r="D4" s="1"/>
      <c r="E4" s="1"/>
      <c r="F4" s="1"/>
    </row>
    <row r="5" spans="2:14" ht="40" customHeight="1" x14ac:dyDescent="0.3">
      <c r="B5" s="16" t="s">
        <v>1</v>
      </c>
      <c r="C5" s="16"/>
      <c r="D5" s="17" t="s">
        <v>2</v>
      </c>
      <c r="E5" s="17"/>
      <c r="F5" s="17"/>
      <c r="G5" s="18" t="s">
        <v>24</v>
      </c>
      <c r="H5" s="18"/>
      <c r="I5" s="18"/>
      <c r="J5" s="4" t="s">
        <v>10</v>
      </c>
      <c r="K5" s="18" t="s">
        <v>33</v>
      </c>
      <c r="L5" s="18"/>
      <c r="M5" s="18"/>
      <c r="N5" s="4" t="s">
        <v>10</v>
      </c>
    </row>
    <row r="6" spans="2:14" x14ac:dyDescent="0.2">
      <c r="B6" s="3" t="s">
        <v>6</v>
      </c>
      <c r="C6" s="3" t="s">
        <v>7</v>
      </c>
      <c r="D6" s="3" t="s">
        <v>11</v>
      </c>
      <c r="E6" s="3" t="s">
        <v>8</v>
      </c>
      <c r="F6" s="3" t="s">
        <v>9</v>
      </c>
      <c r="G6" s="2" t="s">
        <v>14</v>
      </c>
      <c r="H6" s="2" t="s">
        <v>15</v>
      </c>
      <c r="I6" s="2" t="s">
        <v>16</v>
      </c>
      <c r="J6" s="2" t="s">
        <v>31</v>
      </c>
      <c r="K6" s="2" t="s">
        <v>29</v>
      </c>
      <c r="L6" s="2" t="s">
        <v>30</v>
      </c>
      <c r="M6" s="2" t="s">
        <v>32</v>
      </c>
      <c r="N6" s="2" t="s">
        <v>34</v>
      </c>
    </row>
    <row r="7" spans="2:14" x14ac:dyDescent="0.2">
      <c r="B7" s="6">
        <v>1</v>
      </c>
      <c r="C7" t="s">
        <v>21</v>
      </c>
      <c r="D7" s="8">
        <f t="shared" ref="D7" si="0">20+6*1+6*1+100+100</f>
        <v>232</v>
      </c>
      <c r="E7" s="7" t="s">
        <v>22</v>
      </c>
      <c r="F7">
        <f>Table1318[[#This Row],[QUALY]]</f>
        <v>232</v>
      </c>
      <c r="I7">
        <f>Table1318[[#This Row],[QUALY ]]+Table1318[[#This Row],[TANDEMS ]]</f>
        <v>0</v>
      </c>
      <c r="J7">
        <f>Table1318[[#This Row],[TOTAL]]+Table1318[[#This Row],[TOTAL ]]</f>
        <v>232</v>
      </c>
      <c r="K7" s="1">
        <f t="shared" ref="K7" si="1">20+100+100+6</f>
        <v>226</v>
      </c>
      <c r="L7" s="1">
        <v>500</v>
      </c>
      <c r="M7" s="14">
        <f>Table1318[[#This Row],[QUALY  ]]+Table1318[[#This Row],[TANDEMS  ]]</f>
        <v>726</v>
      </c>
      <c r="N7">
        <f>Table1318[[#This Row],[TOTAL]]+Table1318[[#This Row],[TOTAL ]]+Table1318[[#This Row],[TOTAL   ]]</f>
        <v>958</v>
      </c>
    </row>
    <row r="8" spans="2:14" x14ac:dyDescent="0.2">
      <c r="E8" s="7"/>
      <c r="F8">
        <f>Table1318[[#This Row],[QUALY]]</f>
        <v>0</v>
      </c>
      <c r="I8">
        <f>Table1318[[#This Row],[QUALY ]]+Table1318[[#This Row],[TANDEMS ]]</f>
        <v>0</v>
      </c>
      <c r="J8">
        <f>Table1318[[#This Row],[TOTAL]]+Table1318[[#This Row],[TOTAL ]]</f>
        <v>0</v>
      </c>
      <c r="M8" s="14">
        <f>Table1318[[#This Row],[QUALY  ]]+Table1318[[#This Row],[TANDEMS  ]]</f>
        <v>0</v>
      </c>
      <c r="N8">
        <f>Table1318[[#This Row],[TOTAL]]+Table1318[[#This Row],[TOTAL ]]+Table1318[[#This Row],[TOTAL   ]]</f>
        <v>0</v>
      </c>
    </row>
    <row r="9" spans="2:14" x14ac:dyDescent="0.2">
      <c r="E9" s="7"/>
      <c r="F9">
        <f>Table1318[[#This Row],[QUALY]]</f>
        <v>0</v>
      </c>
      <c r="I9">
        <f>Table1318[[#This Row],[QUALY ]]+Table1318[[#This Row],[TANDEMS ]]</f>
        <v>0</v>
      </c>
      <c r="J9">
        <f>Table1318[[#This Row],[TOTAL]]+Table1318[[#This Row],[TOTAL ]]</f>
        <v>0</v>
      </c>
      <c r="M9" s="14">
        <f>Table1318[[#This Row],[QUALY  ]]+Table1318[[#This Row],[TANDEMS  ]]</f>
        <v>0</v>
      </c>
      <c r="N9">
        <f>Table1318[[#This Row],[TOTAL]]+Table1318[[#This Row],[TOTAL ]]+Table1318[[#This Row],[TOTAL   ]]</f>
        <v>0</v>
      </c>
    </row>
    <row r="10" spans="2:14" ht="18" customHeight="1" x14ac:dyDescent="0.2">
      <c r="B10" s="5"/>
      <c r="C10" s="1"/>
      <c r="D10" s="1"/>
      <c r="E10" s="1"/>
      <c r="F10" s="1"/>
    </row>
    <row r="11" spans="2:14" ht="40" customHeight="1" x14ac:dyDescent="0.3">
      <c r="B11" s="16" t="s">
        <v>3</v>
      </c>
      <c r="C11" s="16"/>
      <c r="D11" s="17" t="s">
        <v>2</v>
      </c>
      <c r="E11" s="17"/>
      <c r="F11" s="17"/>
      <c r="G11" s="18" t="s">
        <v>24</v>
      </c>
      <c r="H11" s="18"/>
      <c r="I11" s="18"/>
      <c r="J11" s="4" t="s">
        <v>10</v>
      </c>
      <c r="K11" s="18" t="s">
        <v>33</v>
      </c>
      <c r="L11" s="18"/>
      <c r="M11" s="18"/>
      <c r="N11" s="4" t="s">
        <v>10</v>
      </c>
    </row>
    <row r="12" spans="2:14" x14ac:dyDescent="0.2">
      <c r="B12" s="3" t="s">
        <v>6</v>
      </c>
      <c r="C12" s="3" t="s">
        <v>7</v>
      </c>
      <c r="D12" s="3" t="s">
        <v>11</v>
      </c>
      <c r="E12" s="3" t="s">
        <v>8</v>
      </c>
      <c r="F12" s="3" t="s">
        <v>9</v>
      </c>
      <c r="G12" s="2" t="s">
        <v>14</v>
      </c>
      <c r="H12" s="2" t="s">
        <v>15</v>
      </c>
      <c r="I12" s="2" t="s">
        <v>16</v>
      </c>
      <c r="J12" s="2" t="s">
        <v>17</v>
      </c>
      <c r="K12" s="2" t="s">
        <v>29</v>
      </c>
      <c r="L12" s="2" t="s">
        <v>30</v>
      </c>
      <c r="M12" s="2" t="s">
        <v>32</v>
      </c>
      <c r="N12" s="2" t="s">
        <v>34</v>
      </c>
    </row>
    <row r="13" spans="2:14" x14ac:dyDescent="0.2">
      <c r="B13" s="6">
        <v>1</v>
      </c>
      <c r="C13" t="s">
        <v>12</v>
      </c>
      <c r="D13">
        <f t="shared" ref="D13" si="2">25+10*1+100+100</f>
        <v>235</v>
      </c>
      <c r="E13" s="7" t="s">
        <v>22</v>
      </c>
      <c r="F13">
        <f>Table1317[[#This Row],[QUALY]]</f>
        <v>235</v>
      </c>
      <c r="G13">
        <f t="shared" ref="G13" si="3">25+6+100+100</f>
        <v>231</v>
      </c>
      <c r="H13">
        <v>400</v>
      </c>
      <c r="I13">
        <f>Table1317[[#This Row],[QUALY ]]+Table1317[[#This Row],[TANDEMS ]]</f>
        <v>631</v>
      </c>
      <c r="J13">
        <f>Table1317[[#This Row],[TOTAL]]+Table1317[[#This Row],[TOTAL ]]</f>
        <v>866</v>
      </c>
      <c r="K13" s="1">
        <f t="shared" ref="K13" si="4">13+100+100</f>
        <v>213</v>
      </c>
      <c r="L13" s="1">
        <v>500</v>
      </c>
      <c r="M13" s="14">
        <f>Table1317[[#This Row],[TANDEMS  ]]+Table1317[[#This Row],[QUALY  ]]</f>
        <v>713</v>
      </c>
      <c r="N13">
        <f>Table1317[[#This Row],[TOTAL   ]]+Table1317[[#This Row],[TOTAL ]]+Table1317[[#This Row],[TOTAL]]</f>
        <v>1579</v>
      </c>
    </row>
    <row r="14" spans="2:14" x14ac:dyDescent="0.2">
      <c r="B14" s="6">
        <v>2</v>
      </c>
      <c r="C14" s="10" t="s">
        <v>26</v>
      </c>
      <c r="E14" s="7"/>
      <c r="F14">
        <f>Table1317[[#This Row],[QUALY]]</f>
        <v>0</v>
      </c>
      <c r="G14">
        <f t="shared" ref="G14" si="5">25+10+100+100</f>
        <v>235</v>
      </c>
      <c r="H14">
        <v>600</v>
      </c>
      <c r="I14">
        <f>Table1317[[#This Row],[QUALY ]]+Table1317[[#This Row],[TANDEMS ]]</f>
        <v>835</v>
      </c>
      <c r="J14">
        <f>Table1317[[#This Row],[TOTAL]]+Table1317[[#This Row],[TOTAL ]]</f>
        <v>835</v>
      </c>
      <c r="L14" s="14"/>
      <c r="M14" s="14">
        <f>Table1317[[#This Row],[TANDEMS  ]]+Table1317[[#This Row],[QUALY  ]]</f>
        <v>0</v>
      </c>
      <c r="N14">
        <f>Table1317[[#This Row],[TOTAL   ]]+Table1317[[#This Row],[TOTAL ]]+Table1317[[#This Row],[TOTAL]]</f>
        <v>835</v>
      </c>
    </row>
    <row r="15" spans="2:14" x14ac:dyDescent="0.2">
      <c r="E15" s="7"/>
      <c r="F15">
        <f>Table1317[[#This Row],[QUALY]]</f>
        <v>0</v>
      </c>
      <c r="I15">
        <f>Table1317[[#This Row],[QUALY ]]+Table1317[[#This Row],[TANDEMS ]]</f>
        <v>0</v>
      </c>
      <c r="J15">
        <f>Table1317[[#This Row],[TOTAL]]+Table1317[[#This Row],[TOTAL ]]</f>
        <v>0</v>
      </c>
      <c r="L15" s="14"/>
      <c r="M15" s="14">
        <f>Table1317[[#This Row],[TANDEMS  ]]+Table1317[[#This Row],[QUALY  ]]</f>
        <v>0</v>
      </c>
      <c r="N15">
        <f>Table1317[[#This Row],[TOTAL   ]]+Table1317[[#This Row],[TOTAL ]]+Table1317[[#This Row],[TOTAL]]</f>
        <v>0</v>
      </c>
    </row>
    <row r="16" spans="2:14" ht="18" customHeight="1" x14ac:dyDescent="0.2">
      <c r="B16" s="5"/>
      <c r="C16" s="1"/>
      <c r="D16" s="1"/>
      <c r="E16" s="1"/>
      <c r="F16" s="1"/>
    </row>
    <row r="17" spans="2:14" ht="40" customHeight="1" x14ac:dyDescent="0.3">
      <c r="B17" s="16" t="s">
        <v>4</v>
      </c>
      <c r="C17" s="16"/>
      <c r="D17" s="17" t="s">
        <v>2</v>
      </c>
      <c r="E17" s="17"/>
      <c r="F17" s="17"/>
      <c r="G17" s="18" t="s">
        <v>24</v>
      </c>
      <c r="H17" s="18"/>
      <c r="I17" s="18"/>
      <c r="J17" s="4" t="s">
        <v>10</v>
      </c>
      <c r="K17" s="18" t="s">
        <v>33</v>
      </c>
      <c r="L17" s="18"/>
      <c r="M17" s="18"/>
      <c r="N17" s="4" t="s">
        <v>10</v>
      </c>
    </row>
    <row r="18" spans="2:14" x14ac:dyDescent="0.2">
      <c r="B18" s="3" t="s">
        <v>6</v>
      </c>
      <c r="C18" s="3" t="s">
        <v>7</v>
      </c>
      <c r="D18" s="9" t="s">
        <v>11</v>
      </c>
      <c r="E18" s="3" t="s">
        <v>8</v>
      </c>
      <c r="F18" s="3" t="s">
        <v>9</v>
      </c>
      <c r="G18" s="2" t="s">
        <v>14</v>
      </c>
      <c r="H18" s="2" t="s">
        <v>15</v>
      </c>
      <c r="I18" s="2" t="s">
        <v>16</v>
      </c>
      <c r="J18" s="2" t="s">
        <v>17</v>
      </c>
      <c r="K18" s="2" t="s">
        <v>29</v>
      </c>
      <c r="L18" s="2" t="s">
        <v>30</v>
      </c>
      <c r="M18" s="2" t="s">
        <v>32</v>
      </c>
      <c r="N18" s="2" t="s">
        <v>34</v>
      </c>
    </row>
    <row r="19" spans="2:14" x14ac:dyDescent="0.2">
      <c r="B19" s="6">
        <v>1</v>
      </c>
      <c r="C19" t="s">
        <v>19</v>
      </c>
      <c r="D19" s="8">
        <f>15+3*1+100+100</f>
        <v>218</v>
      </c>
      <c r="E19" s="7" t="s">
        <v>22</v>
      </c>
      <c r="F19">
        <f>Table1316[[#This Row],[QUALY]]</f>
        <v>218</v>
      </c>
      <c r="I19">
        <f>Table1316[[#This Row],[QUALY ]]+Table1316[[#This Row],[TANDEMS ]]</f>
        <v>0</v>
      </c>
      <c r="J19">
        <f>Table1316[[#This Row],[TOTAL]]+Table1316[[#This Row],[TOTAL ]]</f>
        <v>218</v>
      </c>
      <c r="K19" s="15">
        <f>6+100+100</f>
        <v>206</v>
      </c>
      <c r="L19" s="15">
        <v>600</v>
      </c>
      <c r="M19" s="14">
        <f>Table1316[[#This Row],[TANDEMS  ]]+Table1316[[#This Row],[QUALY  ]]</f>
        <v>806</v>
      </c>
      <c r="N19" s="14">
        <f>Table1316[[#This Row],[TOTAL   ]]+Table1316[[#This Row],[TOTAL ]]+Table1316[[#This Row],[TOTAL]]</f>
        <v>1024</v>
      </c>
    </row>
    <row r="20" spans="2:14" x14ac:dyDescent="0.2">
      <c r="B20" s="6">
        <v>2</v>
      </c>
      <c r="C20" t="s">
        <v>18</v>
      </c>
      <c r="D20" s="8">
        <f>25+10*1+100+100</f>
        <v>235</v>
      </c>
      <c r="E20" s="7" t="s">
        <v>22</v>
      </c>
      <c r="F20">
        <f>Table1316[[#This Row],[QUALY]]</f>
        <v>235</v>
      </c>
      <c r="I20">
        <f>Table1316[[#This Row],[QUALY ]]+Table1316[[#This Row],[TANDEMS ]]</f>
        <v>0</v>
      </c>
      <c r="J20">
        <f>Table1316[[#This Row],[TOTAL]]+Table1316[[#This Row],[TOTAL ]]</f>
        <v>235</v>
      </c>
      <c r="K20" s="14"/>
      <c r="L20" s="14"/>
      <c r="M20" s="14">
        <f>Table1316[[#This Row],[TANDEMS  ]]+Table1316[[#This Row],[QUALY  ]]</f>
        <v>0</v>
      </c>
      <c r="N20" s="14">
        <f>Table1316[[#This Row],[TOTAL   ]]+Table1316[[#This Row],[TOTAL ]]+Table1316[[#This Row],[TOTAL]]</f>
        <v>235</v>
      </c>
    </row>
    <row r="21" spans="2:14" x14ac:dyDescent="0.2">
      <c r="B21" s="6">
        <v>3</v>
      </c>
      <c r="C21" t="s">
        <v>20</v>
      </c>
      <c r="D21" s="8">
        <f>10+3*1+100+100</f>
        <v>213</v>
      </c>
      <c r="E21" s="7" t="s">
        <v>22</v>
      </c>
      <c r="F21">
        <f>Table1316[[#This Row],[QUALY]]</f>
        <v>213</v>
      </c>
      <c r="I21">
        <f>Table1316[[#This Row],[QUALY ]]+Table1316[[#This Row],[TANDEMS ]]</f>
        <v>0</v>
      </c>
      <c r="J21">
        <f>Table1316[[#This Row],[TOTAL]]+Table1316[[#This Row],[TOTAL ]]</f>
        <v>213</v>
      </c>
      <c r="K21" s="14"/>
      <c r="L21" s="14"/>
      <c r="M21" s="14">
        <f>Table1316[[#This Row],[TANDEMS  ]]+Table1316[[#This Row],[QUALY  ]]</f>
        <v>0</v>
      </c>
      <c r="N21" s="14">
        <f>Table1316[[#This Row],[TOTAL   ]]+Table1316[[#This Row],[TOTAL ]]+Table1316[[#This Row],[TOTAL]]</f>
        <v>213</v>
      </c>
    </row>
    <row r="22" spans="2:14" ht="18" customHeight="1" x14ac:dyDescent="0.2"/>
    <row r="23" spans="2:14" ht="40" customHeight="1" x14ac:dyDescent="0.3">
      <c r="B23" s="16" t="s">
        <v>5</v>
      </c>
      <c r="C23" s="16"/>
      <c r="D23" s="17" t="s">
        <v>2</v>
      </c>
      <c r="E23" s="17"/>
      <c r="F23" s="17"/>
      <c r="G23" s="18" t="s">
        <v>24</v>
      </c>
      <c r="H23" s="18"/>
      <c r="I23" s="18"/>
      <c r="J23" s="4" t="s">
        <v>10</v>
      </c>
      <c r="K23" s="18" t="s">
        <v>33</v>
      </c>
      <c r="L23" s="18"/>
      <c r="M23" s="18"/>
      <c r="N23" s="4" t="s">
        <v>10</v>
      </c>
    </row>
    <row r="24" spans="2:14" x14ac:dyDescent="0.2">
      <c r="B24" s="3" t="s">
        <v>6</v>
      </c>
      <c r="C24" s="3" t="s">
        <v>7</v>
      </c>
      <c r="D24" s="3" t="s">
        <v>11</v>
      </c>
      <c r="E24" s="3" t="s">
        <v>8</v>
      </c>
      <c r="F24" s="3" t="s">
        <v>9</v>
      </c>
      <c r="G24" s="2" t="s">
        <v>14</v>
      </c>
      <c r="H24" s="2" t="s">
        <v>15</v>
      </c>
      <c r="I24" s="2" t="s">
        <v>16</v>
      </c>
      <c r="J24" s="2" t="s">
        <v>17</v>
      </c>
      <c r="K24" s="2" t="s">
        <v>29</v>
      </c>
      <c r="L24" s="2" t="s">
        <v>30</v>
      </c>
      <c r="M24" s="2" t="s">
        <v>32</v>
      </c>
      <c r="N24" s="2" t="s">
        <v>34</v>
      </c>
    </row>
    <row r="25" spans="2:14" x14ac:dyDescent="0.2">
      <c r="B25" s="6">
        <v>1</v>
      </c>
      <c r="C25" t="s">
        <v>13</v>
      </c>
      <c r="D25">
        <f t="shared" ref="D25" si="6">25+10*1+100+100</f>
        <v>235</v>
      </c>
      <c r="E25" s="7" t="s">
        <v>22</v>
      </c>
      <c r="F25">
        <f>Table13[[#This Row],[QUALY]]</f>
        <v>235</v>
      </c>
      <c r="I25">
        <f>Table13[[#This Row],[QUALY ]]+Table13[[#This Row],[TANDEMS ]]</f>
        <v>0</v>
      </c>
      <c r="J25">
        <f>Table13[[#This Row],[TOTAL]]+Table13[[#This Row],[TOTAL ]]</f>
        <v>235</v>
      </c>
      <c r="K25">
        <f t="shared" ref="K25" si="7">25+10+100+100</f>
        <v>235</v>
      </c>
      <c r="L25" s="1">
        <v>400</v>
      </c>
      <c r="M25" s="14">
        <f>Table13[[#This Row],[TANDEMS  ]]+Table13[[#This Row],[QUALY  ]]</f>
        <v>635</v>
      </c>
      <c r="N25" s="14">
        <f>Table13[[#This Row],[TOTAL   ]]+Table13[[#This Row],[TOTAL ]]+Table13[[#This Row],[TOTAL]]</f>
        <v>870</v>
      </c>
    </row>
    <row r="26" spans="2:14" x14ac:dyDescent="0.2">
      <c r="E26" s="7"/>
      <c r="F26">
        <f>Table13[[#This Row],[QUALY]]</f>
        <v>0</v>
      </c>
      <c r="I26">
        <f>Table13[[#This Row],[QUALY ]]+Table13[[#This Row],[TANDEMS ]]</f>
        <v>0</v>
      </c>
      <c r="J26">
        <f>Table13[[#This Row],[TOTAL]]+Table13[[#This Row],[TOTAL ]]</f>
        <v>0</v>
      </c>
      <c r="M26" s="14">
        <f>Table13[[#This Row],[TANDEMS  ]]+Table13[[#This Row],[QUALY  ]]</f>
        <v>0</v>
      </c>
      <c r="N26" s="14">
        <f>Table13[[#This Row],[TOTAL   ]]+Table13[[#This Row],[TOTAL ]]+Table13[[#This Row],[TOTAL]]</f>
        <v>0</v>
      </c>
    </row>
    <row r="27" spans="2:14" x14ac:dyDescent="0.2">
      <c r="E27" s="7"/>
      <c r="F27">
        <f>Table13[[#This Row],[QUALY]]</f>
        <v>0</v>
      </c>
      <c r="I27">
        <f>Table13[[#This Row],[QUALY ]]+Table13[[#This Row],[TANDEMS ]]</f>
        <v>0</v>
      </c>
      <c r="J27">
        <f>Table13[[#This Row],[TOTAL]]+Table13[[#This Row],[TOTAL ]]</f>
        <v>0</v>
      </c>
      <c r="M27" s="14">
        <f>Table13[[#This Row],[TANDEMS  ]]+Table13[[#This Row],[QUALY  ]]</f>
        <v>0</v>
      </c>
      <c r="N27" s="14">
        <f>Table13[[#This Row],[TOTAL   ]]+Table13[[#This Row],[TOTAL ]]+Table13[[#This Row],[TOTAL]]</f>
        <v>0</v>
      </c>
    </row>
    <row r="28" spans="2:14" ht="18" customHeight="1" x14ac:dyDescent="0.2"/>
    <row r="29" spans="2:14" ht="40" customHeight="1" x14ac:dyDescent="0.3">
      <c r="B29" s="16" t="s">
        <v>23</v>
      </c>
      <c r="C29" s="16"/>
      <c r="D29" s="17" t="s">
        <v>2</v>
      </c>
      <c r="E29" s="17"/>
      <c r="F29" s="17"/>
      <c r="G29" s="18" t="s">
        <v>24</v>
      </c>
      <c r="H29" s="18"/>
      <c r="I29" s="18"/>
      <c r="J29" s="4" t="s">
        <v>10</v>
      </c>
      <c r="K29" s="18" t="s">
        <v>33</v>
      </c>
      <c r="L29" s="18"/>
      <c r="M29" s="18"/>
      <c r="N29" s="4" t="s">
        <v>10</v>
      </c>
    </row>
    <row r="30" spans="2:14" x14ac:dyDescent="0.2">
      <c r="B30" s="3" t="s">
        <v>6</v>
      </c>
      <c r="C30" s="3" t="s">
        <v>7</v>
      </c>
      <c r="D30" s="3" t="s">
        <v>11</v>
      </c>
      <c r="E30" s="3" t="s">
        <v>8</v>
      </c>
      <c r="F30" s="3" t="s">
        <v>9</v>
      </c>
      <c r="G30" s="2" t="s">
        <v>14</v>
      </c>
      <c r="H30" s="2" t="s">
        <v>15</v>
      </c>
      <c r="I30" s="2" t="s">
        <v>16</v>
      </c>
      <c r="J30" s="2" t="s">
        <v>17</v>
      </c>
      <c r="K30" s="2" t="s">
        <v>29</v>
      </c>
      <c r="L30" s="2" t="s">
        <v>30</v>
      </c>
      <c r="M30" s="2" t="s">
        <v>32</v>
      </c>
      <c r="N30" s="2" t="s">
        <v>34</v>
      </c>
    </row>
    <row r="31" spans="2:14" x14ac:dyDescent="0.2">
      <c r="B31" s="6">
        <v>1</v>
      </c>
      <c r="C31" t="s">
        <v>25</v>
      </c>
      <c r="E31" s="7"/>
      <c r="F31">
        <f>Table132[[#This Row],[TANDEMS]]+Table132[[#This Row],[QUALY]]</f>
        <v>0</v>
      </c>
      <c r="G31">
        <f>25+6+100+100</f>
        <v>231</v>
      </c>
      <c r="H31" s="7">
        <v>600</v>
      </c>
      <c r="I31">
        <f>Table132[[#This Row],[QUALY ]]+Table132[[#This Row],[TANDEMS ]]</f>
        <v>831</v>
      </c>
      <c r="J31">
        <f>Table132[[#This Row],[TOTAL]]+Table132[[#This Row],[TOTAL ]]</f>
        <v>831</v>
      </c>
      <c r="K31" s="14"/>
      <c r="L31" s="14"/>
      <c r="M31" s="14">
        <f>Table132[[#This Row],[TANDEMS  ]]+Table132[[#This Row],[QUALY  ]]</f>
        <v>0</v>
      </c>
      <c r="N31" s="14">
        <f>Table132[[#This Row],[TOTAL   ]]+Table132[[#This Row],[TOTAL ]]+Table132[[#This Row],[TOTAL]]</f>
        <v>831</v>
      </c>
    </row>
    <row r="32" spans="2:14" x14ac:dyDescent="0.2">
      <c r="B32" s="6">
        <v>2</v>
      </c>
      <c r="C32" t="s">
        <v>12</v>
      </c>
      <c r="E32" s="7"/>
      <c r="F32">
        <f>Table132[[#This Row],[TANDEMS]]+Table132[[#This Row],[QUALY]]</f>
        <v>0</v>
      </c>
      <c r="G32">
        <f>25+10+100+100</f>
        <v>235</v>
      </c>
      <c r="H32" s="7">
        <v>400</v>
      </c>
      <c r="I32">
        <f>Table132[[#This Row],[QUALY ]]+Table132[[#This Row],[TANDEMS ]]</f>
        <v>635</v>
      </c>
      <c r="J32">
        <f>Table132[[#This Row],[TOTAL]]+Table132[[#This Row],[TOTAL ]]</f>
        <v>635</v>
      </c>
      <c r="K32" s="14"/>
      <c r="L32" s="14"/>
      <c r="M32" s="14">
        <f>Table132[[#This Row],[TANDEMS  ]]+Table132[[#This Row],[QUALY  ]]</f>
        <v>0</v>
      </c>
      <c r="N32" s="14">
        <f>Table132[[#This Row],[TOTAL   ]]+Table132[[#This Row],[TOTAL ]]+Table132[[#This Row],[TOTAL]]</f>
        <v>635</v>
      </c>
    </row>
    <row r="33" spans="5:14" x14ac:dyDescent="0.2">
      <c r="E33" s="7"/>
      <c r="F33">
        <f>Table132[[#This Row],[TANDEMS]]+Table132[[#This Row],[QUALY]]</f>
        <v>0</v>
      </c>
      <c r="I33">
        <f>Table132[[#This Row],[QUALY ]]+Table132[[#This Row],[TANDEMS ]]</f>
        <v>0</v>
      </c>
      <c r="J33">
        <f>Table132[[#This Row],[TOTAL]]+Table132[[#This Row],[TOTAL ]]</f>
        <v>0</v>
      </c>
      <c r="K33" s="14"/>
      <c r="L33" s="14"/>
      <c r="M33" s="14">
        <f>Table132[[#This Row],[TANDEMS  ]]+Table132[[#This Row],[QUALY  ]]</f>
        <v>0</v>
      </c>
      <c r="N33" s="14">
        <f>Table132[[#This Row],[TOTAL   ]]+Table132[[#This Row],[TOTAL ]]+Table132[[#This Row],[TOTAL]]</f>
        <v>0</v>
      </c>
    </row>
  </sheetData>
  <mergeCells count="21">
    <mergeCell ref="K11:M11"/>
    <mergeCell ref="K17:M17"/>
    <mergeCell ref="K23:M23"/>
    <mergeCell ref="K29:M29"/>
    <mergeCell ref="K5:M5"/>
    <mergeCell ref="B29:C29"/>
    <mergeCell ref="D29:F29"/>
    <mergeCell ref="G29:I29"/>
    <mergeCell ref="B3:J3"/>
    <mergeCell ref="D23:F23"/>
    <mergeCell ref="G5:I5"/>
    <mergeCell ref="D5:F5"/>
    <mergeCell ref="D11:F11"/>
    <mergeCell ref="G11:I11"/>
    <mergeCell ref="D17:F17"/>
    <mergeCell ref="G17:I17"/>
    <mergeCell ref="G23:I23"/>
    <mergeCell ref="B17:C17"/>
    <mergeCell ref="B11:C11"/>
    <mergeCell ref="B5:C5"/>
    <mergeCell ref="B23:C23"/>
  </mergeCells>
  <phoneticPr fontId="8" type="noConversion"/>
  <pageMargins left="0.7" right="0.7" top="0.75" bottom="0.75" header="0.3" footer="0.3"/>
  <headerFooter>
    <oddFooter>&amp;C_x000D_&amp;1#&amp;"Calibri"&amp;10&amp;K000000 Confidentiality level: Restricted</oddFooter>
  </headerFooter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2022-06-15T16:58:47Z</dcterms:created>
  <dcterms:modified xsi:type="dcterms:W3CDTF">2022-11-03T17:21:35Z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2022-06-15T16:58:47Z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9d836953-df86-489c-970b-1bf7cfba676e</vt:lpwstr>
  </property>
  <property fmtid="{D5CDD505-2E9C-101B-9397-08002B2CF9AE}" pid="8" name="MSIP_Label_49aa7217-ffdb-4b20-93f6-d4a846931f54_ContentBits">
    <vt:lpwstr>2</vt:lpwstr>
  </property>
</Properties>
</file>