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ila.gutke/Desktop/tiesnesis/2022 Dragreiss/"/>
    </mc:Choice>
  </mc:AlternateContent>
  <xr:revisionPtr revIDLastSave="0" documentId="13_ncr:1_{3D7CBCEE-7FD3-B54E-BBEA-AD822DBC9A6D}" xr6:coauthVersionLast="47" xr6:coauthVersionMax="47" xr10:uidLastSave="{00000000-0000-0000-0000-000000000000}"/>
  <bookViews>
    <workbookView xWindow="7920" yWindow="500" windowWidth="27160" windowHeight="24940" xr2:uid="{2B95E6C7-AFB5-0B4C-B694-5AEC9336FE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" l="1"/>
  <c r="K7" i="1"/>
  <c r="M11" i="1"/>
  <c r="K25" i="1"/>
  <c r="M28" i="1"/>
  <c r="M29" i="1"/>
  <c r="F26" i="1"/>
  <c r="F25" i="1"/>
  <c r="F27" i="1"/>
  <c r="F28" i="1"/>
  <c r="F29" i="1"/>
  <c r="F16" i="1"/>
  <c r="F17" i="1"/>
  <c r="F18" i="1"/>
  <c r="F19" i="1"/>
  <c r="F20" i="1"/>
  <c r="F7" i="1"/>
  <c r="F8" i="1"/>
  <c r="F9" i="1"/>
  <c r="F10" i="1"/>
  <c r="F11" i="1"/>
  <c r="K16" i="1"/>
  <c r="M20" i="1"/>
  <c r="M10" i="1"/>
  <c r="N43" i="1"/>
  <c r="N44" i="1"/>
  <c r="N45" i="1"/>
  <c r="N46" i="1"/>
  <c r="N47" i="1"/>
  <c r="M43" i="1"/>
  <c r="M44" i="1"/>
  <c r="M45" i="1"/>
  <c r="M46" i="1"/>
  <c r="M47" i="1"/>
  <c r="M34" i="1"/>
  <c r="N34" i="1" s="1"/>
  <c r="M35" i="1"/>
  <c r="N35" i="1" s="1"/>
  <c r="M36" i="1"/>
  <c r="N36" i="1" s="1"/>
  <c r="M37" i="1"/>
  <c r="N37" i="1" s="1"/>
  <c r="M38" i="1"/>
  <c r="N38" i="1" s="1"/>
  <c r="M26" i="1"/>
  <c r="M25" i="1"/>
  <c r="M27" i="1"/>
  <c r="M16" i="1"/>
  <c r="M17" i="1"/>
  <c r="M18" i="1"/>
  <c r="N18" i="1" s="1"/>
  <c r="M19" i="1"/>
  <c r="N19" i="1" s="1"/>
  <c r="M7" i="1"/>
  <c r="M8" i="1"/>
  <c r="M9" i="1"/>
  <c r="G16" i="1"/>
  <c r="G17" i="1"/>
  <c r="G44" i="1"/>
  <c r="I44" i="1" s="1"/>
  <c r="G43" i="1"/>
  <c r="I43" i="1" s="1"/>
  <c r="F43" i="1"/>
  <c r="F44" i="1"/>
  <c r="F45" i="1"/>
  <c r="F46" i="1"/>
  <c r="F47" i="1"/>
  <c r="I47" i="1"/>
  <c r="I46" i="1"/>
  <c r="I45" i="1"/>
  <c r="D25" i="1"/>
  <c r="D7" i="1"/>
  <c r="N17" i="1" l="1"/>
  <c r="N20" i="1"/>
  <c r="J43" i="1"/>
  <c r="J45" i="1"/>
  <c r="J44" i="1"/>
  <c r="J47" i="1"/>
  <c r="J46" i="1"/>
  <c r="F35" i="1"/>
  <c r="F36" i="1"/>
  <c r="F37" i="1"/>
  <c r="F38" i="1"/>
  <c r="D27" i="1"/>
  <c r="N27" i="1" s="1"/>
  <c r="D26" i="1"/>
  <c r="I7" i="1"/>
  <c r="N7" i="1" s="1"/>
  <c r="I8" i="1"/>
  <c r="N8" i="1" s="1"/>
  <c r="I9" i="1"/>
  <c r="N9" i="1" s="1"/>
  <c r="I10" i="1"/>
  <c r="N10" i="1" s="1"/>
  <c r="I11" i="1"/>
  <c r="N11" i="1" s="1"/>
  <c r="I16" i="1"/>
  <c r="I17" i="1"/>
  <c r="I18" i="1"/>
  <c r="J18" i="1" s="1"/>
  <c r="I19" i="1"/>
  <c r="J19" i="1" s="1"/>
  <c r="I20" i="1"/>
  <c r="J20" i="1" s="1"/>
  <c r="I26" i="1"/>
  <c r="I25" i="1"/>
  <c r="N25" i="1" s="1"/>
  <c r="I27" i="1"/>
  <c r="I28" i="1"/>
  <c r="J28" i="1" s="1"/>
  <c r="I29" i="1"/>
  <c r="J29" i="1" s="1"/>
  <c r="I34" i="1"/>
  <c r="I35" i="1"/>
  <c r="I36" i="1"/>
  <c r="I37" i="1"/>
  <c r="I38" i="1"/>
  <c r="D34" i="1"/>
  <c r="D16" i="1"/>
  <c r="N28" i="1" l="1"/>
  <c r="N29" i="1"/>
  <c r="J37" i="1"/>
  <c r="J36" i="1"/>
  <c r="J38" i="1"/>
  <c r="J35" i="1"/>
  <c r="F34" i="1"/>
  <c r="J34" i="1" s="1"/>
  <c r="J17" i="1"/>
  <c r="J7" i="1"/>
  <c r="J9" i="1"/>
  <c r="J27" i="1"/>
  <c r="J11" i="1"/>
  <c r="J10" i="1"/>
  <c r="J8" i="1"/>
  <c r="J25" i="1"/>
  <c r="J16" i="1" l="1"/>
  <c r="N16" i="1"/>
  <c r="J26" i="1"/>
  <c r="N26" i="1"/>
</calcChain>
</file>

<file path=xl/sharedStrings.xml><?xml version="1.0" encoding="utf-8"?>
<sst xmlns="http://schemas.openxmlformats.org/spreadsheetml/2006/main" count="113" uniqueCount="35">
  <si>
    <t>LAF LATVIJAS DRAGREISA KAUSA SEZONAS KOPVĒRTĒJUMS UN POSMU PUNKTI 2022</t>
  </si>
  <si>
    <t>STOCK</t>
  </si>
  <si>
    <t>Kazlų Rūda, LIETUVA
1.POSMS</t>
  </si>
  <si>
    <t>STREET A</t>
  </si>
  <si>
    <t>STREET B</t>
  </si>
  <si>
    <t>OUTLAW</t>
  </si>
  <si>
    <t>PLACE</t>
  </si>
  <si>
    <t>DRIVER</t>
  </si>
  <si>
    <t>TANDEMS</t>
  </si>
  <si>
    <t>TOTAL</t>
  </si>
  <si>
    <t>SEASON</t>
  </si>
  <si>
    <t>QUALY</t>
  </si>
  <si>
    <t>Maksims Milčs</t>
  </si>
  <si>
    <t>Jevgenijs Bičkovs</t>
  </si>
  <si>
    <t xml:space="preserve">QUALY </t>
  </si>
  <si>
    <t xml:space="preserve">TANDEMS </t>
  </si>
  <si>
    <t xml:space="preserve">TOTAL </t>
  </si>
  <si>
    <t>TOTAL 2</t>
  </si>
  <si>
    <t>Valerijs Urbans</t>
  </si>
  <si>
    <t>Andrejs Golubevs</t>
  </si>
  <si>
    <t>Klāvs Laiviņš</t>
  </si>
  <si>
    <t>Andrejs Gorbatovskis</t>
  </si>
  <si>
    <t>-</t>
  </si>
  <si>
    <t>PRO ET (Handicap)</t>
  </si>
  <si>
    <t>IGAUNIJA
2.POSMS</t>
  </si>
  <si>
    <t>Raivis Pučurs</t>
  </si>
  <si>
    <t>Risto Arik</t>
  </si>
  <si>
    <t>black name surname - yearly licence is issued</t>
  </si>
  <si>
    <t>gray name surname - no yearly licence</t>
  </si>
  <si>
    <t xml:space="preserve">QUALY  </t>
  </si>
  <si>
    <t xml:space="preserve">TANDEMS  </t>
  </si>
  <si>
    <t xml:space="preserve">TOTAL  </t>
  </si>
  <si>
    <t xml:space="preserve">TOTAL   </t>
  </si>
  <si>
    <t>LIETUVA
3.POSMS (24.09-25.09)</t>
  </si>
  <si>
    <t xml:space="preserve">TOTAL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</si>
</sst>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/>
    <xf numFmtId="0" fontId="0" fillId="3" borderId="0" xfId="0" applyFill="1"/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NumberFormat="1"/>
    <xf numFmtId="0" fontId="0" fillId="0" borderId="0" xfId="0" applyNumberFormat="1" applyFill="1"/>
  </cellXfs>
  <cellStyles count="1">
    <cellStyle name="Normal" xfId="0" builtinId="0"/>
  </cellStyles>
  <dxfs count="5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22</xdr:row>
      <xdr:rowOff>152400</xdr:rowOff>
    </xdr:from>
    <xdr:ext cx="815423" cy="330200"/>
    <xdr:pic>
      <xdr:nvPicPr>
        <xdr:cNvPr id="19" name="Picture 18">
          <a:extLst>
            <a:ext uri="{FF2B5EF4-FFF2-40B4-BE49-F238E27FC236}">
              <a16:creationId xmlns:a16="http://schemas.microsoft.com/office/drawing/2014/main" id="{EBA88B8E-C168-4A4C-A2BF-8A04EFB4C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6863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13</xdr:row>
      <xdr:rowOff>152400</xdr:rowOff>
    </xdr:from>
    <xdr:ext cx="815423" cy="330200"/>
    <xdr:pic>
      <xdr:nvPicPr>
        <xdr:cNvPr id="20" name="Picture 19">
          <a:extLst>
            <a:ext uri="{FF2B5EF4-FFF2-40B4-BE49-F238E27FC236}">
              <a16:creationId xmlns:a16="http://schemas.microsoft.com/office/drawing/2014/main" id="{CCD03BFC-3D9B-9046-BC69-F5C0B59D2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7559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63500</xdr:colOff>
      <xdr:row>4</xdr:row>
      <xdr:rowOff>127000</xdr:rowOff>
    </xdr:from>
    <xdr:ext cx="815423" cy="330200"/>
    <xdr:pic>
      <xdr:nvPicPr>
        <xdr:cNvPr id="21" name="Picture 20">
          <a:extLst>
            <a:ext uri="{FF2B5EF4-FFF2-40B4-BE49-F238E27FC236}">
              <a16:creationId xmlns:a16="http://schemas.microsoft.com/office/drawing/2014/main" id="{46E28139-29FA-BD46-9DC5-7A7E0D9BF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969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31</xdr:row>
      <xdr:rowOff>152400</xdr:rowOff>
    </xdr:from>
    <xdr:ext cx="815423" cy="330200"/>
    <xdr:pic>
      <xdr:nvPicPr>
        <xdr:cNvPr id="22" name="Picture 21">
          <a:extLst>
            <a:ext uri="{FF2B5EF4-FFF2-40B4-BE49-F238E27FC236}">
              <a16:creationId xmlns:a16="http://schemas.microsoft.com/office/drawing/2014/main" id="{01FCA8D0-BB45-8E40-98C2-9FFD7F17F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0231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40</xdr:row>
      <xdr:rowOff>152400</xdr:rowOff>
    </xdr:from>
    <xdr:ext cx="815423" cy="330200"/>
    <xdr:pic>
      <xdr:nvPicPr>
        <xdr:cNvPr id="2" name="Picture 1">
          <a:extLst>
            <a:ext uri="{FF2B5EF4-FFF2-40B4-BE49-F238E27FC236}">
              <a16:creationId xmlns:a16="http://schemas.microsoft.com/office/drawing/2014/main" id="{7785E6BB-29C2-DE4E-88AC-CCF7A24B2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023100"/>
          <a:ext cx="815423" cy="3302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6F36C6B-1E8C-8C46-B228-8C765B010BD5}" name="Table13" displayName="Table13" ref="B33:N38" totalsRowShown="0" headerRowDxfId="53">
  <autoFilter ref="B33:N38" xr:uid="{06F36C6B-1E8C-8C46-B228-8C765B010BD5}"/>
  <tableColumns count="13">
    <tableColumn id="1" xr3:uid="{387D65C3-F5D0-2945-8CF9-1E019BC98907}" name="PLACE" dataDxfId="52"/>
    <tableColumn id="2" xr3:uid="{999B5AFC-0A9A-EC49-83E8-45A6769CBB5C}" name="DRIVER"/>
    <tableColumn id="3" xr3:uid="{46D390D0-B061-0B41-AB54-5BEBE29D75B4}" name="QUALY" dataDxfId="51">
      <calculatedColumnFormula>25+10*1+100+100</calculatedColumnFormula>
    </tableColumn>
    <tableColumn id="4" xr3:uid="{89015E81-F494-D54F-A501-FAD47C12C34B}" name="TANDEMS" dataDxfId="50"/>
    <tableColumn id="5" xr3:uid="{535E837F-923A-D747-AE16-511C3BA8DE80}" name="TOTAL" dataDxfId="49">
      <calculatedColumnFormula>Table13[[#This Row],[QUALY]]</calculatedColumnFormula>
    </tableColumn>
    <tableColumn id="6" xr3:uid="{46604572-444C-EB4F-9F01-285D030EEE71}" name="QUALY "/>
    <tableColumn id="7" xr3:uid="{12B125F7-6002-3542-A522-89496E7DD58C}" name="TANDEMS "/>
    <tableColumn id="8" xr3:uid="{8D06B3CC-2287-8743-A657-EC055FC1517A}" name="TOTAL " dataDxfId="48">
      <calculatedColumnFormula>Table13[[#This Row],[QUALY ]]+Table13[[#This Row],[TANDEMS ]]</calculatedColumnFormula>
    </tableColumn>
    <tableColumn id="9" xr3:uid="{E2D4DA00-0516-F24E-B994-A998D0A7BDB2}" name="TOTAL 2" dataDxfId="47">
      <calculatedColumnFormula>Table13[[#This Row],[TOTAL]]+Table13[[#This Row],[TOTAL ]]</calculatedColumnFormula>
    </tableColumn>
    <tableColumn id="12" xr3:uid="{9942994F-6C04-AE4C-ABEA-57C90C4CEA64}" name="QUALY  " dataDxfId="0">
      <calculatedColumnFormula>25+10+100+100</calculatedColumnFormula>
    </tableColumn>
    <tableColumn id="13" xr3:uid="{787D2CB6-44DB-6B42-A94A-CAADCA4A5441}" name="TANDEMS  "/>
    <tableColumn id="10" xr3:uid="{294C30F3-6E55-1F41-8FE5-0FC450DDB81F}" name="TOTAL   " dataDxfId="10">
      <calculatedColumnFormula>Table13[[#This Row],[TANDEMS  ]]+Table13[[#This Row],[QUALY  ]]</calculatedColumnFormula>
    </tableColumn>
    <tableColumn id="11" xr3:uid="{DC138F19-6DCE-6240-BB75-83896190A3FC}" name="TOTAL    " dataDxfId="9">
      <calculatedColumnFormula>Table13[[#This Row],[TOTAL   ]]+Table13[[#This Row],[TOTAL ]]+Table13[[#This Row],[TOTAL]]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1874DD1-6D18-CD42-95EA-3AF1FC99DD07}" name="Table1316" displayName="Table1316" ref="B24:N29" totalsRowShown="0" headerRowDxfId="46">
  <autoFilter ref="B24:N29" xr:uid="{41874DD1-6D18-CD42-95EA-3AF1FC99DD07}"/>
  <sortState xmlns:xlrd2="http://schemas.microsoft.com/office/spreadsheetml/2017/richdata2" ref="B25:N29">
    <sortCondition descending="1" ref="N24:N29"/>
  </sortState>
  <tableColumns count="13">
    <tableColumn id="1" xr3:uid="{7768BF58-1E90-0C43-B306-ACEB3936477B}" name="PLACE" dataDxfId="45"/>
    <tableColumn id="2" xr3:uid="{933B1296-EA60-964D-B032-E42184EC2E07}" name="DRIVER"/>
    <tableColumn id="3" xr3:uid="{C2629168-F314-614C-AEB6-C214EAD5EFC2}" name="QUALY" dataDxfId="44">
      <calculatedColumnFormula>25+10*1+100+100</calculatedColumnFormula>
    </tableColumn>
    <tableColumn id="4" xr3:uid="{ECDBFBC8-17A7-2D4E-9982-89B8C610FF0E}" name="TANDEMS" dataDxfId="43"/>
    <tableColumn id="5" xr3:uid="{DB7A8E46-DD5F-DB4F-9E9E-5963CD215140}" name="TOTAL" dataDxfId="3">
      <calculatedColumnFormula>Table1316[[#This Row],[QUALY]]</calculatedColumnFormula>
    </tableColumn>
    <tableColumn id="6" xr3:uid="{1687AEAC-5B1C-BB47-B6CE-AA8774F731D5}" name="QUALY "/>
    <tableColumn id="7" xr3:uid="{B833F326-9618-8A4E-A965-ACBE392EECED}" name="TANDEMS "/>
    <tableColumn id="8" xr3:uid="{CE4BD4D2-E183-FA40-B731-512BE226DEAD}" name="TOTAL " dataDxfId="42">
      <calculatedColumnFormula>Table1316[[#This Row],[QUALY ]]+Table1316[[#This Row],[TANDEMS ]]</calculatedColumnFormula>
    </tableColumn>
    <tableColumn id="9" xr3:uid="{493CDABE-1350-704F-9283-8348C2B2C167}" name="TOTAL 2" dataDxfId="41">
      <calculatedColumnFormula>Table1316[[#This Row],[TOTAL]]+Table1316[[#This Row],[TOTAL ]]</calculatedColumnFormula>
    </tableColumn>
    <tableColumn id="10" xr3:uid="{E5DF1C65-686C-FD41-A7B6-0B14BB0A7ACF}" name="QUALY  " dataDxfId="2">
      <calculatedColumnFormula>6+100+100</calculatedColumnFormula>
    </tableColumn>
    <tableColumn id="13" xr3:uid="{9C463B7A-D5C6-E94D-AD1A-54B61870D124}" name="TANDEMS  " dataDxfId="17"/>
    <tableColumn id="11" xr3:uid="{BA6EAA3F-134D-5848-AF88-61C61D507C32}" name="TOTAL   " dataDxfId="12">
      <calculatedColumnFormula>Table1316[[#This Row],[TANDEMS  ]]+Table1316[[#This Row],[QUALY  ]]</calculatedColumnFormula>
    </tableColumn>
    <tableColumn id="12" xr3:uid="{B55424B0-8542-524C-8444-8296DDA309A6}" name="TOTAL    " dataDxfId="11">
      <calculatedColumnFormula>Table1316[[#This Row],[TOTAL   ]]+Table1316[[#This Row],[TOTAL ]]+Table1316[[#This Row],[TOTAL]]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AD69412-2AF9-094C-A905-E01E86B8801E}" name="Table1317" displayName="Table1317" ref="B15:N20" totalsRowShown="0" headerRowDxfId="40">
  <autoFilter ref="B15:N20" xr:uid="{1AD69412-2AF9-094C-A905-E01E86B8801E}"/>
  <tableColumns count="13">
    <tableColumn id="1" xr3:uid="{9B0B68DF-A74F-ED44-B760-0C7A54BCB4F9}" name="PLACE" dataDxfId="39"/>
    <tableColumn id="2" xr3:uid="{DA1971A2-0E0D-794F-A77E-D22CF71A955D}" name="DRIVER"/>
    <tableColumn id="3" xr3:uid="{1C5019EC-44B5-6B4E-9EF4-739CB9233DDA}" name="QUALY" dataDxfId="38">
      <calculatedColumnFormula>25+10*1+100+100</calculatedColumnFormula>
    </tableColumn>
    <tableColumn id="4" xr3:uid="{D29F4B41-35C0-0049-8FA8-78C661F10584}" name="TANDEMS" dataDxfId="37"/>
    <tableColumn id="5" xr3:uid="{91AFF8A9-58CE-6342-BC8D-0CD6328368A6}" name="TOTAL" dataDxfId="4">
      <calculatedColumnFormula>Table1317[[#This Row],[QUALY]]</calculatedColumnFormula>
    </tableColumn>
    <tableColumn id="6" xr3:uid="{DA0BE15B-D8D9-1544-B0FF-242CE7103A17}" name="QUALY " dataDxfId="36">
      <calculatedColumnFormula>25+6+100+100</calculatedColumnFormula>
    </tableColumn>
    <tableColumn id="7" xr3:uid="{9D6E01CC-EA0D-FB44-AECF-526EBF6CB927}" name="TANDEMS "/>
    <tableColumn id="8" xr3:uid="{AE5AB8EF-FC6B-2443-A36F-F9795ABE901A}" name="TOTAL " dataDxfId="35">
      <calculatedColumnFormula>Table1317[[#This Row],[QUALY ]]+Table1317[[#This Row],[TANDEMS ]]</calculatedColumnFormula>
    </tableColumn>
    <tableColumn id="9" xr3:uid="{A3E7A642-EAD9-0540-8104-61B81BFBCCBA}" name="TOTAL 2" dataDxfId="34">
      <calculatedColumnFormula>Table1317[[#This Row],[TOTAL]]+Table1317[[#This Row],[TOTAL ]]</calculatedColumnFormula>
    </tableColumn>
    <tableColumn id="12" xr3:uid="{79136AF6-FBA8-1E49-A24F-BC596FE2CD10}" name="QUALY  " dataDxfId="6">
      <calculatedColumnFormula>13+100+100</calculatedColumnFormula>
    </tableColumn>
    <tableColumn id="10" xr3:uid="{FF7AC733-E39F-FD4B-9BDA-C72176AAF2C3}" name="TANDEMS  " dataDxfId="18"/>
    <tableColumn id="13" xr3:uid="{9DABDBDF-F25A-064B-94C4-ACF4EE003A59}" name="TOTAL   " dataDxfId="14">
      <calculatedColumnFormula>Table1317[[#This Row],[TANDEMS  ]]+Table1317[[#This Row],[QUALY  ]]</calculatedColumnFormula>
    </tableColumn>
    <tableColumn id="11" xr3:uid="{761A5362-C976-374E-9EE3-E44DEB6E711F}" name="TOTAL    " dataDxfId="13">
      <calculatedColumnFormula>Table1317[[#This Row],[TOTAL   ]]+Table1317[[#This Row],[TOTAL ]]+Table1317[[#This Row],[TOTAL]]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82016CE-4B52-E247-A2E2-E33D2709EA08}" name="Table1318" displayName="Table1318" ref="B6:N11" totalsRowShown="0" headerRowDxfId="33">
  <autoFilter ref="B6:N11" xr:uid="{582016CE-4B52-E247-A2E2-E33D2709EA08}"/>
  <tableColumns count="13">
    <tableColumn id="1" xr3:uid="{2E9D8A83-36AD-2549-8B70-DD247356A58C}" name="PLACE" dataDxfId="32"/>
    <tableColumn id="2" xr3:uid="{928A379A-AB1D-5C43-88F3-E3CE685198E5}" name="DRIVER"/>
    <tableColumn id="3" xr3:uid="{2A3B27CC-7F22-0A44-A58D-30BE8B31CC06}" name="QUALY" dataDxfId="31">
      <calculatedColumnFormula>20+6*1+6*1+100+100</calculatedColumnFormula>
    </tableColumn>
    <tableColumn id="4" xr3:uid="{A3137D7D-D8A0-BC4C-A97C-61388A4232A7}" name="TANDEMS" dataDxfId="30"/>
    <tableColumn id="5" xr3:uid="{3AD16F24-1E99-C04D-B5E5-C27AA1C7A1DC}" name="TOTAL" dataDxfId="5">
      <calculatedColumnFormula>Table1318[[#This Row],[QUALY]]</calculatedColumnFormula>
    </tableColumn>
    <tableColumn id="6" xr3:uid="{D8E08A5C-7DDE-2D43-A6B5-4C8F49AE12B5}" name="QUALY "/>
    <tableColumn id="7" xr3:uid="{E1E3C924-B4DF-B346-94BC-A776B79B2B56}" name="TANDEMS "/>
    <tableColumn id="8" xr3:uid="{63982178-F93B-E944-96FA-6214F3873E43}" name="TOTAL " dataDxfId="29">
      <calculatedColumnFormula>Table1318[[#This Row],[QUALY ]]+Table1318[[#This Row],[TANDEMS ]]</calculatedColumnFormula>
    </tableColumn>
    <tableColumn id="9" xr3:uid="{FBEA57AC-47A7-9A4D-870E-089A278D6C4A}" name="TOTAL  " dataDxfId="28">
      <calculatedColumnFormula>Table1318[[#This Row],[TOTAL]]+Table1318[[#This Row],[TOTAL ]]</calculatedColumnFormula>
    </tableColumn>
    <tableColumn id="12" xr3:uid="{B4A732C9-D13D-624A-8CFA-EF7D87376530}" name="QUALY  " dataDxfId="1">
      <calculatedColumnFormula>20+100+100+6</calculatedColumnFormula>
    </tableColumn>
    <tableColumn id="13" xr3:uid="{04DE4ED3-1DC4-BE45-AA13-CED44CC9CD7E}" name="TANDEMS  "/>
    <tableColumn id="10" xr3:uid="{6F808744-568E-864E-A9E1-9522A2B68297}" name="TOTAL   " dataDxfId="19">
      <calculatedColumnFormula>Table1318[[#This Row],[QUALY  ]]+Table1318[[#This Row],[TANDEMS  ]]</calculatedColumnFormula>
    </tableColumn>
    <tableColumn id="11" xr3:uid="{ED7A47F8-EC4B-9A4A-9468-EC31B2A3EB2F}" name="TOTAL    " dataDxfId="20">
      <calculatedColumnFormula>Table1318[[#This Row],[TOTAL]]+Table1318[[#This Row],[TOTAL ]]+Table1318[[#This Row],[TOTAL 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9E6BDE-D78E-EF49-95B7-827648B06DA1}" name="Table132" displayName="Table132" ref="B42:N47" totalsRowShown="0" headerRowDxfId="27">
  <autoFilter ref="B42:N47" xr:uid="{919E6BDE-D78E-EF49-95B7-827648B06DA1}"/>
  <tableColumns count="13">
    <tableColumn id="1" xr3:uid="{9DFDC0FF-C6DF-8840-A14A-06AF95D5D558}" name="PLACE" dataDxfId="26"/>
    <tableColumn id="2" xr3:uid="{33BD91F2-02DE-A743-90EB-8D249E682C83}" name="DRIVER"/>
    <tableColumn id="3" xr3:uid="{346F86FF-1319-0944-AE2A-F08E1B53121D}" name="QUALY" dataDxfId="25">
      <calculatedColumnFormula>25+10+100+100</calculatedColumnFormula>
    </tableColumn>
    <tableColumn id="4" xr3:uid="{3324700D-392A-7540-81DC-3F7A401022EC}" name="TANDEMS" dataDxfId="24"/>
    <tableColumn id="5" xr3:uid="{E2243033-F006-7E4F-8970-CAD67C72A0E0}" name="TOTAL" dataDxfId="23">
      <calculatedColumnFormula>Table132[[#This Row],[TANDEMS]]+Table132[[#This Row],[QUALY]]</calculatedColumnFormula>
    </tableColumn>
    <tableColumn id="6" xr3:uid="{6B24A62B-7CCA-6447-A732-55D356BCA16C}" name="QUALY "/>
    <tableColumn id="7" xr3:uid="{CC1F2A3F-ADA2-FB4C-B555-7CE1C2AEF90C}" name="TANDEMS "/>
    <tableColumn id="8" xr3:uid="{EECB806D-0420-4E4B-BB21-B77EF2BB27AD}" name="TOTAL " dataDxfId="22">
      <calculatedColumnFormula>Table132[[#This Row],[QUALY ]]+Table132[[#This Row],[TANDEMS ]]</calculatedColumnFormula>
    </tableColumn>
    <tableColumn id="9" xr3:uid="{964EDA71-12B2-BA49-B99B-14BB23A82896}" name="TOTAL 2" dataDxfId="21">
      <calculatedColumnFormula>Table132[[#This Row],[TOTAL]]+Table132[[#This Row],[TOTAL ]]</calculatedColumnFormula>
    </tableColumn>
    <tableColumn id="10" xr3:uid="{B3B01D4D-3E56-A845-84B0-7636EC572E3D}" name="QUALY  " dataDxfId="16"/>
    <tableColumn id="13" xr3:uid="{49FB19FC-F601-1641-8CF0-2114C4B2AB64}" name="TANDEMS  " dataDxfId="15"/>
    <tableColumn id="11" xr3:uid="{F56752FF-832E-DB43-BAA6-04BEC7309518}" name="TOTAL   " dataDxfId="8">
      <calculatedColumnFormula>Table132[[#This Row],[TANDEMS  ]]+Table132[[#This Row],[QUALY  ]]</calculatedColumnFormula>
    </tableColumn>
    <tableColumn id="12" xr3:uid="{F89F296A-2016-4243-A950-41F2E1E3CCC1}" name="TOTAL    " dataDxfId="7">
      <calculatedColumnFormula>Table132[[#This Row],[TOTAL   ]]+Table132[[#This Row],[TOTAL ]]+Table132[[#This Row],[TOTAL]]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A4CA-3000-0D49-8FFF-1B5750EF8DA1}">
  <dimension ref="B1:N47"/>
  <sheetViews>
    <sheetView tabSelected="1" zoomScale="130" zoomScaleNormal="130" workbookViewId="0">
      <selection activeCell="I18" sqref="I18"/>
    </sheetView>
  </sheetViews>
  <sheetFormatPr baseColWidth="10" defaultRowHeight="16" x14ac:dyDescent="0.2"/>
  <cols>
    <col min="2" max="2" width="10" style="6" customWidth="1"/>
    <col min="3" max="3" width="17.83203125" customWidth="1"/>
    <col min="5" max="5" width="12" customWidth="1"/>
    <col min="8" max="8" width="13" customWidth="1"/>
    <col min="10" max="10" width="0" hidden="1" customWidth="1"/>
  </cols>
  <sheetData>
    <row r="1" spans="2:14" x14ac:dyDescent="0.2">
      <c r="B1" s="12" t="s">
        <v>27</v>
      </c>
      <c r="C1" s="11"/>
      <c r="D1" s="11"/>
      <c r="E1" s="11"/>
      <c r="F1" s="13" t="s">
        <v>28</v>
      </c>
      <c r="G1" s="11"/>
      <c r="H1" s="11"/>
      <c r="I1" s="11"/>
      <c r="J1" s="11"/>
      <c r="K1" s="11"/>
      <c r="L1" s="11"/>
      <c r="M1" s="11"/>
      <c r="N1" s="11"/>
    </row>
    <row r="3" spans="2:14" ht="21" x14ac:dyDescent="0.25">
      <c r="B3" s="17" t="s">
        <v>0</v>
      </c>
      <c r="C3" s="17"/>
      <c r="D3" s="17"/>
      <c r="E3" s="17"/>
      <c r="F3" s="17"/>
      <c r="G3" s="17"/>
      <c r="H3" s="17"/>
      <c r="I3" s="17"/>
      <c r="J3" s="17"/>
    </row>
    <row r="4" spans="2:14" x14ac:dyDescent="0.2">
      <c r="B4" s="5"/>
      <c r="C4" s="1"/>
      <c r="D4" s="1"/>
      <c r="E4" s="1"/>
      <c r="F4" s="1"/>
    </row>
    <row r="5" spans="2:14" ht="40" customHeight="1" x14ac:dyDescent="0.3">
      <c r="B5" s="14" t="s">
        <v>1</v>
      </c>
      <c r="C5" s="14"/>
      <c r="D5" s="15" t="s">
        <v>2</v>
      </c>
      <c r="E5" s="15"/>
      <c r="F5" s="15"/>
      <c r="G5" s="16" t="s">
        <v>24</v>
      </c>
      <c r="H5" s="16"/>
      <c r="I5" s="16"/>
      <c r="J5" s="4" t="s">
        <v>10</v>
      </c>
      <c r="K5" s="16" t="s">
        <v>33</v>
      </c>
      <c r="L5" s="16"/>
      <c r="M5" s="16"/>
      <c r="N5" s="4" t="s">
        <v>10</v>
      </c>
    </row>
    <row r="6" spans="2:14" x14ac:dyDescent="0.2">
      <c r="B6" s="3" t="s">
        <v>6</v>
      </c>
      <c r="C6" s="3" t="s">
        <v>7</v>
      </c>
      <c r="D6" s="3" t="s">
        <v>11</v>
      </c>
      <c r="E6" s="3" t="s">
        <v>8</v>
      </c>
      <c r="F6" s="3" t="s">
        <v>9</v>
      </c>
      <c r="G6" s="2" t="s">
        <v>14</v>
      </c>
      <c r="H6" s="2" t="s">
        <v>15</v>
      </c>
      <c r="I6" s="2" t="s">
        <v>16</v>
      </c>
      <c r="J6" s="2" t="s">
        <v>31</v>
      </c>
      <c r="K6" s="2" t="s">
        <v>29</v>
      </c>
      <c r="L6" s="2" t="s">
        <v>30</v>
      </c>
      <c r="M6" s="2" t="s">
        <v>32</v>
      </c>
      <c r="N6" s="2" t="s">
        <v>34</v>
      </c>
    </row>
    <row r="7" spans="2:14" x14ac:dyDescent="0.2">
      <c r="B7" s="6">
        <v>1</v>
      </c>
      <c r="C7" t="s">
        <v>21</v>
      </c>
      <c r="D7" s="8">
        <f t="shared" ref="D7" si="0">20+6*1+6*1+100+100</f>
        <v>232</v>
      </c>
      <c r="E7" s="7" t="s">
        <v>22</v>
      </c>
      <c r="F7">
        <f>Table1318[[#This Row],[QUALY]]</f>
        <v>232</v>
      </c>
      <c r="I7">
        <f>Table1318[[#This Row],[QUALY ]]+Table1318[[#This Row],[TANDEMS ]]</f>
        <v>0</v>
      </c>
      <c r="J7">
        <f>Table1318[[#This Row],[TOTAL]]+Table1318[[#This Row],[TOTAL ]]</f>
        <v>232</v>
      </c>
      <c r="K7" s="1">
        <f t="shared" ref="K7:K11" si="1">20+100+100+6</f>
        <v>226</v>
      </c>
      <c r="L7" s="1">
        <v>500</v>
      </c>
      <c r="M7" s="18">
        <f>Table1318[[#This Row],[QUALY  ]]+Table1318[[#This Row],[TANDEMS  ]]</f>
        <v>726</v>
      </c>
      <c r="N7">
        <f>Table1318[[#This Row],[TOTAL]]+Table1318[[#This Row],[TOTAL ]]+Table1318[[#This Row],[TOTAL   ]]</f>
        <v>958</v>
      </c>
    </row>
    <row r="8" spans="2:14" x14ac:dyDescent="0.2">
      <c r="E8" s="7"/>
      <c r="F8">
        <f>Table1318[[#This Row],[QUALY]]</f>
        <v>0</v>
      </c>
      <c r="I8">
        <f>Table1318[[#This Row],[QUALY ]]+Table1318[[#This Row],[TANDEMS ]]</f>
        <v>0</v>
      </c>
      <c r="J8">
        <f>Table1318[[#This Row],[TOTAL]]+Table1318[[#This Row],[TOTAL ]]</f>
        <v>0</v>
      </c>
      <c r="M8" s="18">
        <f>Table1318[[#This Row],[QUALY  ]]+Table1318[[#This Row],[TANDEMS  ]]</f>
        <v>0</v>
      </c>
      <c r="N8">
        <f>Table1318[[#This Row],[TOTAL]]+Table1318[[#This Row],[TOTAL ]]+Table1318[[#This Row],[TOTAL   ]]</f>
        <v>0</v>
      </c>
    </row>
    <row r="9" spans="2:14" x14ac:dyDescent="0.2">
      <c r="E9" s="7"/>
      <c r="F9">
        <f>Table1318[[#This Row],[QUALY]]</f>
        <v>0</v>
      </c>
      <c r="I9">
        <f>Table1318[[#This Row],[QUALY ]]+Table1318[[#This Row],[TANDEMS ]]</f>
        <v>0</v>
      </c>
      <c r="J9">
        <f>Table1318[[#This Row],[TOTAL]]+Table1318[[#This Row],[TOTAL ]]</f>
        <v>0</v>
      </c>
      <c r="M9" s="18">
        <f>Table1318[[#This Row],[QUALY  ]]+Table1318[[#This Row],[TANDEMS  ]]</f>
        <v>0</v>
      </c>
      <c r="N9">
        <f>Table1318[[#This Row],[TOTAL]]+Table1318[[#This Row],[TOTAL ]]+Table1318[[#This Row],[TOTAL   ]]</f>
        <v>0</v>
      </c>
    </row>
    <row r="10" spans="2:14" x14ac:dyDescent="0.2">
      <c r="E10" s="7"/>
      <c r="F10">
        <f>Table1318[[#This Row],[QUALY]]</f>
        <v>0</v>
      </c>
      <c r="I10">
        <f>Table1318[[#This Row],[QUALY ]]+Table1318[[#This Row],[TANDEMS ]]</f>
        <v>0</v>
      </c>
      <c r="J10">
        <f>Table1318[[#This Row],[TOTAL]]+Table1318[[#This Row],[TOTAL ]]</f>
        <v>0</v>
      </c>
      <c r="M10" s="18">
        <f>Table1318[[#This Row],[QUALY  ]]+Table1318[[#This Row],[TANDEMS  ]]</f>
        <v>0</v>
      </c>
      <c r="N10">
        <f>Table1318[[#This Row],[TOTAL]]+Table1318[[#This Row],[TOTAL ]]+Table1318[[#This Row],[TOTAL   ]]</f>
        <v>0</v>
      </c>
    </row>
    <row r="11" spans="2:14" x14ac:dyDescent="0.2">
      <c r="E11" s="7"/>
      <c r="F11">
        <f>Table1318[[#This Row],[QUALY]]</f>
        <v>0</v>
      </c>
      <c r="I11">
        <f>Table1318[[#This Row],[QUALY ]]+Table1318[[#This Row],[TANDEMS ]]</f>
        <v>0</v>
      </c>
      <c r="J11">
        <f>Table1318[[#This Row],[TOTAL]]+Table1318[[#This Row],[TOTAL ]]</f>
        <v>0</v>
      </c>
      <c r="M11" s="18">
        <f>Table1318[[#This Row],[QUALY  ]]+Table1318[[#This Row],[TANDEMS  ]]</f>
        <v>0</v>
      </c>
      <c r="N11">
        <f>Table1318[[#This Row],[TOTAL]]+Table1318[[#This Row],[TOTAL ]]+Table1318[[#This Row],[TOTAL   ]]</f>
        <v>0</v>
      </c>
    </row>
    <row r="13" spans="2:14" x14ac:dyDescent="0.2">
      <c r="B13" s="5"/>
      <c r="C13" s="1"/>
      <c r="D13" s="1"/>
      <c r="E13" s="1"/>
      <c r="F13" s="1"/>
    </row>
    <row r="14" spans="2:14" ht="40" customHeight="1" x14ac:dyDescent="0.3">
      <c r="B14" s="14" t="s">
        <v>3</v>
      </c>
      <c r="C14" s="14"/>
      <c r="D14" s="15" t="s">
        <v>2</v>
      </c>
      <c r="E14" s="15"/>
      <c r="F14" s="15"/>
      <c r="G14" s="16" t="s">
        <v>24</v>
      </c>
      <c r="H14" s="16"/>
      <c r="I14" s="16"/>
      <c r="J14" s="4" t="s">
        <v>10</v>
      </c>
      <c r="K14" s="16" t="s">
        <v>33</v>
      </c>
      <c r="L14" s="16"/>
      <c r="M14" s="16"/>
      <c r="N14" s="4" t="s">
        <v>10</v>
      </c>
    </row>
    <row r="15" spans="2:14" x14ac:dyDescent="0.2">
      <c r="B15" s="3" t="s">
        <v>6</v>
      </c>
      <c r="C15" s="3" t="s">
        <v>7</v>
      </c>
      <c r="D15" s="3" t="s">
        <v>11</v>
      </c>
      <c r="E15" s="3" t="s">
        <v>8</v>
      </c>
      <c r="F15" s="3" t="s">
        <v>9</v>
      </c>
      <c r="G15" s="2" t="s">
        <v>14</v>
      </c>
      <c r="H15" s="2" t="s">
        <v>15</v>
      </c>
      <c r="I15" s="2" t="s">
        <v>16</v>
      </c>
      <c r="J15" s="2" t="s">
        <v>17</v>
      </c>
      <c r="K15" s="2" t="s">
        <v>29</v>
      </c>
      <c r="L15" s="2" t="s">
        <v>30</v>
      </c>
      <c r="M15" s="2" t="s">
        <v>32</v>
      </c>
      <c r="N15" s="2" t="s">
        <v>34</v>
      </c>
    </row>
    <row r="16" spans="2:14" x14ac:dyDescent="0.2">
      <c r="B16" s="6">
        <v>1</v>
      </c>
      <c r="C16" t="s">
        <v>12</v>
      </c>
      <c r="D16">
        <f t="shared" ref="D16" si="2">25+10*1+100+100</f>
        <v>235</v>
      </c>
      <c r="E16" s="7" t="s">
        <v>22</v>
      </c>
      <c r="F16">
        <f>Table1317[[#This Row],[QUALY]]</f>
        <v>235</v>
      </c>
      <c r="G16">
        <f t="shared" ref="G16" si="3">25+6+100+100</f>
        <v>231</v>
      </c>
      <c r="H16">
        <v>400</v>
      </c>
      <c r="I16">
        <f>Table1317[[#This Row],[QUALY ]]+Table1317[[#This Row],[TANDEMS ]]</f>
        <v>631</v>
      </c>
      <c r="J16">
        <f>Table1317[[#This Row],[TOTAL]]+Table1317[[#This Row],[TOTAL ]]</f>
        <v>866</v>
      </c>
      <c r="K16" s="1">
        <f t="shared" ref="K16:K20" si="4">13+100+100</f>
        <v>213</v>
      </c>
      <c r="L16" s="1">
        <v>500</v>
      </c>
      <c r="M16" s="18">
        <f>Table1317[[#This Row],[TANDEMS  ]]+Table1317[[#This Row],[QUALY  ]]</f>
        <v>713</v>
      </c>
      <c r="N16">
        <f>Table1317[[#This Row],[TOTAL   ]]+Table1317[[#This Row],[TOTAL ]]+Table1317[[#This Row],[TOTAL]]</f>
        <v>1579</v>
      </c>
    </row>
    <row r="17" spans="2:14" x14ac:dyDescent="0.2">
      <c r="B17" s="6">
        <v>2</v>
      </c>
      <c r="C17" s="10" t="s">
        <v>26</v>
      </c>
      <c r="E17" s="7"/>
      <c r="F17">
        <f>Table1317[[#This Row],[QUALY]]</f>
        <v>0</v>
      </c>
      <c r="G17">
        <f t="shared" ref="G17" si="5">25+10+100+100</f>
        <v>235</v>
      </c>
      <c r="H17">
        <v>600</v>
      </c>
      <c r="I17">
        <f>Table1317[[#This Row],[QUALY ]]+Table1317[[#This Row],[TANDEMS ]]</f>
        <v>835</v>
      </c>
      <c r="J17">
        <f>Table1317[[#This Row],[TOTAL]]+Table1317[[#This Row],[TOTAL ]]</f>
        <v>835</v>
      </c>
      <c r="L17" s="18"/>
      <c r="M17" s="18">
        <f>Table1317[[#This Row],[TANDEMS  ]]+Table1317[[#This Row],[QUALY  ]]</f>
        <v>0</v>
      </c>
      <c r="N17">
        <f>Table1317[[#This Row],[TOTAL   ]]+Table1317[[#This Row],[TOTAL ]]+Table1317[[#This Row],[TOTAL]]</f>
        <v>835</v>
      </c>
    </row>
    <row r="18" spans="2:14" x14ac:dyDescent="0.2">
      <c r="E18" s="7"/>
      <c r="F18">
        <f>Table1317[[#This Row],[QUALY]]</f>
        <v>0</v>
      </c>
      <c r="I18">
        <f>Table1317[[#This Row],[QUALY ]]+Table1317[[#This Row],[TANDEMS ]]</f>
        <v>0</v>
      </c>
      <c r="J18">
        <f>Table1317[[#This Row],[TOTAL]]+Table1317[[#This Row],[TOTAL ]]</f>
        <v>0</v>
      </c>
      <c r="L18" s="18"/>
      <c r="M18" s="18">
        <f>Table1317[[#This Row],[TANDEMS  ]]+Table1317[[#This Row],[QUALY  ]]</f>
        <v>0</v>
      </c>
      <c r="N18">
        <f>Table1317[[#This Row],[TOTAL   ]]+Table1317[[#This Row],[TOTAL ]]+Table1317[[#This Row],[TOTAL]]</f>
        <v>0</v>
      </c>
    </row>
    <row r="19" spans="2:14" x14ac:dyDescent="0.2">
      <c r="E19" s="7"/>
      <c r="F19">
        <f>Table1317[[#This Row],[QUALY]]</f>
        <v>0</v>
      </c>
      <c r="I19">
        <f>Table1317[[#This Row],[QUALY ]]+Table1317[[#This Row],[TANDEMS ]]</f>
        <v>0</v>
      </c>
      <c r="J19">
        <f>Table1317[[#This Row],[TOTAL]]+Table1317[[#This Row],[TOTAL ]]</f>
        <v>0</v>
      </c>
      <c r="L19" s="18"/>
      <c r="M19" s="18">
        <f>Table1317[[#This Row],[TANDEMS  ]]+Table1317[[#This Row],[QUALY  ]]</f>
        <v>0</v>
      </c>
      <c r="N19">
        <f>Table1317[[#This Row],[TOTAL   ]]+Table1317[[#This Row],[TOTAL ]]+Table1317[[#This Row],[TOTAL]]</f>
        <v>0</v>
      </c>
    </row>
    <row r="20" spans="2:14" x14ac:dyDescent="0.2">
      <c r="E20" s="7"/>
      <c r="F20">
        <f>Table1317[[#This Row],[QUALY]]</f>
        <v>0</v>
      </c>
      <c r="I20">
        <f>Table1317[[#This Row],[QUALY ]]+Table1317[[#This Row],[TANDEMS ]]</f>
        <v>0</v>
      </c>
      <c r="J20">
        <f>Table1317[[#This Row],[TOTAL]]+Table1317[[#This Row],[TOTAL ]]</f>
        <v>0</v>
      </c>
      <c r="L20" s="18"/>
      <c r="M20" s="18">
        <f>Table1317[[#This Row],[TANDEMS  ]]+Table1317[[#This Row],[QUALY  ]]</f>
        <v>0</v>
      </c>
      <c r="N20">
        <f>Table1317[[#This Row],[TOTAL   ]]+Table1317[[#This Row],[TOTAL ]]+Table1317[[#This Row],[TOTAL]]</f>
        <v>0</v>
      </c>
    </row>
    <row r="22" spans="2:14" x14ac:dyDescent="0.2">
      <c r="B22" s="5"/>
      <c r="C22" s="1"/>
      <c r="D22" s="1"/>
      <c r="E22" s="1"/>
      <c r="F22" s="1"/>
    </row>
    <row r="23" spans="2:14" ht="40" customHeight="1" x14ac:dyDescent="0.3">
      <c r="B23" s="14" t="s">
        <v>4</v>
      </c>
      <c r="C23" s="14"/>
      <c r="D23" s="15" t="s">
        <v>2</v>
      </c>
      <c r="E23" s="15"/>
      <c r="F23" s="15"/>
      <c r="G23" s="16" t="s">
        <v>24</v>
      </c>
      <c r="H23" s="16"/>
      <c r="I23" s="16"/>
      <c r="J23" s="4" t="s">
        <v>10</v>
      </c>
      <c r="K23" s="16" t="s">
        <v>33</v>
      </c>
      <c r="L23" s="16"/>
      <c r="M23" s="16"/>
      <c r="N23" s="4" t="s">
        <v>10</v>
      </c>
    </row>
    <row r="24" spans="2:14" x14ac:dyDescent="0.2">
      <c r="B24" s="3" t="s">
        <v>6</v>
      </c>
      <c r="C24" s="3" t="s">
        <v>7</v>
      </c>
      <c r="D24" s="9" t="s">
        <v>11</v>
      </c>
      <c r="E24" s="3" t="s">
        <v>8</v>
      </c>
      <c r="F24" s="3" t="s">
        <v>9</v>
      </c>
      <c r="G24" s="2" t="s">
        <v>14</v>
      </c>
      <c r="H24" s="2" t="s">
        <v>15</v>
      </c>
      <c r="I24" s="2" t="s">
        <v>16</v>
      </c>
      <c r="J24" s="2" t="s">
        <v>17</v>
      </c>
      <c r="K24" s="2" t="s">
        <v>29</v>
      </c>
      <c r="L24" s="2" t="s">
        <v>30</v>
      </c>
      <c r="M24" s="2" t="s">
        <v>32</v>
      </c>
      <c r="N24" s="2" t="s">
        <v>34</v>
      </c>
    </row>
    <row r="25" spans="2:14" x14ac:dyDescent="0.2">
      <c r="B25" s="6">
        <v>2</v>
      </c>
      <c r="C25" t="s">
        <v>19</v>
      </c>
      <c r="D25" s="8">
        <f>15+3*1+100+100</f>
        <v>218</v>
      </c>
      <c r="E25" s="7" t="s">
        <v>22</v>
      </c>
      <c r="F25">
        <f>Table1316[[#This Row],[QUALY]]</f>
        <v>218</v>
      </c>
      <c r="I25">
        <f>Table1316[[#This Row],[QUALY ]]+Table1316[[#This Row],[TANDEMS ]]</f>
        <v>0</v>
      </c>
      <c r="J25">
        <f>Table1316[[#This Row],[TOTAL]]+Table1316[[#This Row],[TOTAL ]]</f>
        <v>218</v>
      </c>
      <c r="K25" s="19">
        <f>6+100+100</f>
        <v>206</v>
      </c>
      <c r="L25" s="19">
        <v>600</v>
      </c>
      <c r="M25" s="18">
        <f>Table1316[[#This Row],[TANDEMS  ]]+Table1316[[#This Row],[QUALY  ]]</f>
        <v>806</v>
      </c>
      <c r="N25" s="18">
        <f>Table1316[[#This Row],[TOTAL   ]]+Table1316[[#This Row],[TOTAL ]]+Table1316[[#This Row],[TOTAL]]</f>
        <v>1024</v>
      </c>
    </row>
    <row r="26" spans="2:14" x14ac:dyDescent="0.2">
      <c r="B26" s="6">
        <v>1</v>
      </c>
      <c r="C26" t="s">
        <v>18</v>
      </c>
      <c r="D26" s="8">
        <f>25+10*1+100+100</f>
        <v>235</v>
      </c>
      <c r="E26" s="7" t="s">
        <v>22</v>
      </c>
      <c r="F26">
        <f>Table1316[[#This Row],[QUALY]]</f>
        <v>235</v>
      </c>
      <c r="I26">
        <f>Table1316[[#This Row],[QUALY ]]+Table1316[[#This Row],[TANDEMS ]]</f>
        <v>0</v>
      </c>
      <c r="J26">
        <f>Table1316[[#This Row],[TOTAL]]+Table1316[[#This Row],[TOTAL ]]</f>
        <v>235</v>
      </c>
      <c r="K26" s="18"/>
      <c r="L26" s="18"/>
      <c r="M26" s="18">
        <f>Table1316[[#This Row],[TANDEMS  ]]+Table1316[[#This Row],[QUALY  ]]</f>
        <v>0</v>
      </c>
      <c r="N26" s="18">
        <f>Table1316[[#This Row],[TOTAL   ]]+Table1316[[#This Row],[TOTAL ]]+Table1316[[#This Row],[TOTAL]]</f>
        <v>235</v>
      </c>
    </row>
    <row r="27" spans="2:14" x14ac:dyDescent="0.2">
      <c r="B27" s="6">
        <v>3</v>
      </c>
      <c r="C27" t="s">
        <v>20</v>
      </c>
      <c r="D27" s="8">
        <f>10+3*1+100+100</f>
        <v>213</v>
      </c>
      <c r="E27" s="7" t="s">
        <v>22</v>
      </c>
      <c r="F27">
        <f>Table1316[[#This Row],[QUALY]]</f>
        <v>213</v>
      </c>
      <c r="I27">
        <f>Table1316[[#This Row],[QUALY ]]+Table1316[[#This Row],[TANDEMS ]]</f>
        <v>0</v>
      </c>
      <c r="J27">
        <f>Table1316[[#This Row],[TOTAL]]+Table1316[[#This Row],[TOTAL ]]</f>
        <v>213</v>
      </c>
      <c r="K27" s="18"/>
      <c r="L27" s="18"/>
      <c r="M27" s="18">
        <f>Table1316[[#This Row],[TANDEMS  ]]+Table1316[[#This Row],[QUALY  ]]</f>
        <v>0</v>
      </c>
      <c r="N27" s="18">
        <f>Table1316[[#This Row],[TOTAL   ]]+Table1316[[#This Row],[TOTAL ]]+Table1316[[#This Row],[TOTAL]]</f>
        <v>213</v>
      </c>
    </row>
    <row r="28" spans="2:14" x14ac:dyDescent="0.2">
      <c r="D28" s="8"/>
      <c r="E28" s="7"/>
      <c r="F28">
        <f>Table1316[[#This Row],[QUALY]]</f>
        <v>0</v>
      </c>
      <c r="I28">
        <f>Table1316[[#This Row],[QUALY ]]+Table1316[[#This Row],[TANDEMS ]]</f>
        <v>0</v>
      </c>
      <c r="J28">
        <f>Table1316[[#This Row],[TOTAL]]+Table1316[[#This Row],[TOTAL ]]</f>
        <v>0</v>
      </c>
      <c r="K28" s="18"/>
      <c r="L28" s="18"/>
      <c r="M28" s="18">
        <f>Table1316[[#This Row],[TANDEMS  ]]+Table1316[[#This Row],[QUALY  ]]</f>
        <v>0</v>
      </c>
      <c r="N28" s="18">
        <f>Table1316[[#This Row],[TOTAL   ]]+Table1316[[#This Row],[TOTAL ]]+Table1316[[#This Row],[TOTAL]]</f>
        <v>0</v>
      </c>
    </row>
    <row r="29" spans="2:14" x14ac:dyDescent="0.2">
      <c r="D29" s="8"/>
      <c r="E29" s="7"/>
      <c r="F29">
        <f>Table1316[[#This Row],[QUALY]]</f>
        <v>0</v>
      </c>
      <c r="I29">
        <f>Table1316[[#This Row],[QUALY ]]+Table1316[[#This Row],[TANDEMS ]]</f>
        <v>0</v>
      </c>
      <c r="J29">
        <f>Table1316[[#This Row],[TOTAL]]+Table1316[[#This Row],[TOTAL ]]</f>
        <v>0</v>
      </c>
      <c r="K29" s="18"/>
      <c r="L29" s="18"/>
      <c r="M29" s="18">
        <f>Table1316[[#This Row],[TANDEMS  ]]+Table1316[[#This Row],[QUALY  ]]</f>
        <v>0</v>
      </c>
      <c r="N29" s="18">
        <f>Table1316[[#This Row],[TOTAL   ]]+Table1316[[#This Row],[TOTAL ]]+Table1316[[#This Row],[TOTAL]]</f>
        <v>0</v>
      </c>
    </row>
    <row r="32" spans="2:14" ht="40" customHeight="1" x14ac:dyDescent="0.3">
      <c r="B32" s="14" t="s">
        <v>5</v>
      </c>
      <c r="C32" s="14"/>
      <c r="D32" s="15" t="s">
        <v>2</v>
      </c>
      <c r="E32" s="15"/>
      <c r="F32" s="15"/>
      <c r="G32" s="16" t="s">
        <v>24</v>
      </c>
      <c r="H32" s="16"/>
      <c r="I32" s="16"/>
      <c r="J32" s="4" t="s">
        <v>10</v>
      </c>
      <c r="K32" s="16" t="s">
        <v>33</v>
      </c>
      <c r="L32" s="16"/>
      <c r="M32" s="16"/>
      <c r="N32" s="4" t="s">
        <v>10</v>
      </c>
    </row>
    <row r="33" spans="2:14" x14ac:dyDescent="0.2">
      <c r="B33" s="3" t="s">
        <v>6</v>
      </c>
      <c r="C33" s="3" t="s">
        <v>7</v>
      </c>
      <c r="D33" s="3" t="s">
        <v>11</v>
      </c>
      <c r="E33" s="3" t="s">
        <v>8</v>
      </c>
      <c r="F33" s="3" t="s">
        <v>9</v>
      </c>
      <c r="G33" s="2" t="s">
        <v>14</v>
      </c>
      <c r="H33" s="2" t="s">
        <v>15</v>
      </c>
      <c r="I33" s="2" t="s">
        <v>16</v>
      </c>
      <c r="J33" s="2" t="s">
        <v>17</v>
      </c>
      <c r="K33" s="2" t="s">
        <v>29</v>
      </c>
      <c r="L33" s="2" t="s">
        <v>30</v>
      </c>
      <c r="M33" s="2" t="s">
        <v>32</v>
      </c>
      <c r="N33" s="2" t="s">
        <v>34</v>
      </c>
    </row>
    <row r="34" spans="2:14" x14ac:dyDescent="0.2">
      <c r="B34" s="6">
        <v>1</v>
      </c>
      <c r="C34" t="s">
        <v>13</v>
      </c>
      <c r="D34">
        <f t="shared" ref="D34" si="6">25+10*1+100+100</f>
        <v>235</v>
      </c>
      <c r="E34" s="7" t="s">
        <v>22</v>
      </c>
      <c r="F34">
        <f>Table13[[#This Row],[QUALY]]</f>
        <v>235</v>
      </c>
      <c r="I34">
        <f>Table13[[#This Row],[QUALY ]]+Table13[[#This Row],[TANDEMS ]]</f>
        <v>0</v>
      </c>
      <c r="J34">
        <f>Table13[[#This Row],[TOTAL]]+Table13[[#This Row],[TOTAL ]]</f>
        <v>235</v>
      </c>
      <c r="K34">
        <f t="shared" ref="K34:K38" si="7">25+10+100+100</f>
        <v>235</v>
      </c>
      <c r="L34" s="1">
        <v>400</v>
      </c>
      <c r="M34" s="18">
        <f>Table13[[#This Row],[TANDEMS  ]]+Table13[[#This Row],[QUALY  ]]</f>
        <v>635</v>
      </c>
      <c r="N34" s="18">
        <f>Table13[[#This Row],[TOTAL   ]]+Table13[[#This Row],[TOTAL ]]+Table13[[#This Row],[TOTAL]]</f>
        <v>870</v>
      </c>
    </row>
    <row r="35" spans="2:14" x14ac:dyDescent="0.2">
      <c r="E35" s="7"/>
      <c r="F35">
        <f>Table13[[#This Row],[QUALY]]</f>
        <v>0</v>
      </c>
      <c r="I35">
        <f>Table13[[#This Row],[QUALY ]]+Table13[[#This Row],[TANDEMS ]]</f>
        <v>0</v>
      </c>
      <c r="J35">
        <f>Table13[[#This Row],[TOTAL]]+Table13[[#This Row],[TOTAL ]]</f>
        <v>0</v>
      </c>
      <c r="M35" s="18">
        <f>Table13[[#This Row],[TANDEMS  ]]+Table13[[#This Row],[QUALY  ]]</f>
        <v>0</v>
      </c>
      <c r="N35" s="18">
        <f>Table13[[#This Row],[TOTAL   ]]+Table13[[#This Row],[TOTAL ]]+Table13[[#This Row],[TOTAL]]</f>
        <v>0</v>
      </c>
    </row>
    <row r="36" spans="2:14" x14ac:dyDescent="0.2">
      <c r="E36" s="7"/>
      <c r="F36">
        <f>Table13[[#This Row],[QUALY]]</f>
        <v>0</v>
      </c>
      <c r="I36">
        <f>Table13[[#This Row],[QUALY ]]+Table13[[#This Row],[TANDEMS ]]</f>
        <v>0</v>
      </c>
      <c r="J36">
        <f>Table13[[#This Row],[TOTAL]]+Table13[[#This Row],[TOTAL ]]</f>
        <v>0</v>
      </c>
      <c r="M36" s="18">
        <f>Table13[[#This Row],[TANDEMS  ]]+Table13[[#This Row],[QUALY  ]]</f>
        <v>0</v>
      </c>
      <c r="N36" s="18">
        <f>Table13[[#This Row],[TOTAL   ]]+Table13[[#This Row],[TOTAL ]]+Table13[[#This Row],[TOTAL]]</f>
        <v>0</v>
      </c>
    </row>
    <row r="37" spans="2:14" x14ac:dyDescent="0.2">
      <c r="E37" s="7"/>
      <c r="F37">
        <f>Table13[[#This Row],[QUALY]]</f>
        <v>0</v>
      </c>
      <c r="I37">
        <f>Table13[[#This Row],[QUALY ]]+Table13[[#This Row],[TANDEMS ]]</f>
        <v>0</v>
      </c>
      <c r="J37">
        <f>Table13[[#This Row],[TOTAL]]+Table13[[#This Row],[TOTAL ]]</f>
        <v>0</v>
      </c>
      <c r="M37" s="18">
        <f>Table13[[#This Row],[TANDEMS  ]]+Table13[[#This Row],[QUALY  ]]</f>
        <v>0</v>
      </c>
      <c r="N37" s="18">
        <f>Table13[[#This Row],[TOTAL   ]]+Table13[[#This Row],[TOTAL ]]+Table13[[#This Row],[TOTAL]]</f>
        <v>0</v>
      </c>
    </row>
    <row r="38" spans="2:14" x14ac:dyDescent="0.2">
      <c r="E38" s="7"/>
      <c r="F38">
        <f>Table13[[#This Row],[QUALY]]</f>
        <v>0</v>
      </c>
      <c r="I38">
        <f>Table13[[#This Row],[QUALY ]]+Table13[[#This Row],[TANDEMS ]]</f>
        <v>0</v>
      </c>
      <c r="J38">
        <f>Table13[[#This Row],[TOTAL]]+Table13[[#This Row],[TOTAL ]]</f>
        <v>0</v>
      </c>
      <c r="M38" s="18">
        <f>Table13[[#This Row],[TANDEMS  ]]+Table13[[#This Row],[QUALY  ]]</f>
        <v>0</v>
      </c>
      <c r="N38" s="18">
        <f>Table13[[#This Row],[TOTAL   ]]+Table13[[#This Row],[TOTAL ]]+Table13[[#This Row],[TOTAL]]</f>
        <v>0</v>
      </c>
    </row>
    <row r="39" spans="2:14" x14ac:dyDescent="0.2">
      <c r="E39" s="7"/>
    </row>
    <row r="41" spans="2:14" ht="40" customHeight="1" x14ac:dyDescent="0.3">
      <c r="B41" s="14" t="s">
        <v>23</v>
      </c>
      <c r="C41" s="14"/>
      <c r="D41" s="15" t="s">
        <v>2</v>
      </c>
      <c r="E41" s="15"/>
      <c r="F41" s="15"/>
      <c r="G41" s="16" t="s">
        <v>24</v>
      </c>
      <c r="H41" s="16"/>
      <c r="I41" s="16"/>
      <c r="J41" s="4" t="s">
        <v>10</v>
      </c>
      <c r="K41" s="16" t="s">
        <v>33</v>
      </c>
      <c r="L41" s="16"/>
      <c r="M41" s="16"/>
      <c r="N41" s="4" t="s">
        <v>10</v>
      </c>
    </row>
    <row r="42" spans="2:14" x14ac:dyDescent="0.2">
      <c r="B42" s="3" t="s">
        <v>6</v>
      </c>
      <c r="C42" s="3" t="s">
        <v>7</v>
      </c>
      <c r="D42" s="3" t="s">
        <v>11</v>
      </c>
      <c r="E42" s="3" t="s">
        <v>8</v>
      </c>
      <c r="F42" s="3" t="s">
        <v>9</v>
      </c>
      <c r="G42" s="2" t="s">
        <v>14</v>
      </c>
      <c r="H42" s="2" t="s">
        <v>15</v>
      </c>
      <c r="I42" s="2" t="s">
        <v>16</v>
      </c>
      <c r="J42" s="2" t="s">
        <v>17</v>
      </c>
      <c r="K42" s="2" t="s">
        <v>29</v>
      </c>
      <c r="L42" s="2" t="s">
        <v>30</v>
      </c>
      <c r="M42" s="2" t="s">
        <v>32</v>
      </c>
      <c r="N42" s="2" t="s">
        <v>34</v>
      </c>
    </row>
    <row r="43" spans="2:14" x14ac:dyDescent="0.2">
      <c r="B43" s="6">
        <v>1</v>
      </c>
      <c r="C43" t="s">
        <v>12</v>
      </c>
      <c r="E43" s="7"/>
      <c r="F43">
        <f>Table132[[#This Row],[TANDEMS]]+Table132[[#This Row],[QUALY]]</f>
        <v>0</v>
      </c>
      <c r="G43">
        <f t="shared" ref="G43" si="8">25+10+100+100</f>
        <v>235</v>
      </c>
      <c r="H43" s="7">
        <v>600</v>
      </c>
      <c r="I43">
        <f>Table132[[#This Row],[QUALY ]]+Table132[[#This Row],[TANDEMS ]]</f>
        <v>835</v>
      </c>
      <c r="J43">
        <f>Table132[[#This Row],[TOTAL]]+Table132[[#This Row],[TOTAL ]]</f>
        <v>835</v>
      </c>
      <c r="K43" s="18"/>
      <c r="L43" s="18"/>
      <c r="M43" s="18">
        <f>Table132[[#This Row],[TANDEMS  ]]+Table132[[#This Row],[QUALY  ]]</f>
        <v>0</v>
      </c>
      <c r="N43" s="18">
        <f>Table132[[#This Row],[TOTAL   ]]+Table132[[#This Row],[TOTAL ]]+Table132[[#This Row],[TOTAL]]</f>
        <v>835</v>
      </c>
    </row>
    <row r="44" spans="2:14" x14ac:dyDescent="0.2">
      <c r="B44" s="6">
        <v>2</v>
      </c>
      <c r="C44" t="s">
        <v>25</v>
      </c>
      <c r="E44" s="7"/>
      <c r="F44">
        <f>Table132[[#This Row],[TANDEMS]]+Table132[[#This Row],[QUALY]]</f>
        <v>0</v>
      </c>
      <c r="G44">
        <f>25+6+100+100</f>
        <v>231</v>
      </c>
      <c r="H44" s="7">
        <v>400</v>
      </c>
      <c r="I44">
        <f>Table132[[#This Row],[QUALY ]]+Table132[[#This Row],[TANDEMS ]]</f>
        <v>631</v>
      </c>
      <c r="J44">
        <f>Table132[[#This Row],[TOTAL]]+Table132[[#This Row],[TOTAL ]]</f>
        <v>631</v>
      </c>
      <c r="K44" s="18"/>
      <c r="L44" s="18"/>
      <c r="M44" s="18">
        <f>Table132[[#This Row],[TANDEMS  ]]+Table132[[#This Row],[QUALY  ]]</f>
        <v>0</v>
      </c>
      <c r="N44" s="18">
        <f>Table132[[#This Row],[TOTAL   ]]+Table132[[#This Row],[TOTAL ]]+Table132[[#This Row],[TOTAL]]</f>
        <v>631</v>
      </c>
    </row>
    <row r="45" spans="2:14" x14ac:dyDescent="0.2">
      <c r="E45" s="7"/>
      <c r="F45">
        <f>Table132[[#This Row],[TANDEMS]]+Table132[[#This Row],[QUALY]]</f>
        <v>0</v>
      </c>
      <c r="I45">
        <f>Table132[[#This Row],[QUALY ]]+Table132[[#This Row],[TANDEMS ]]</f>
        <v>0</v>
      </c>
      <c r="J45">
        <f>Table132[[#This Row],[TOTAL]]+Table132[[#This Row],[TOTAL ]]</f>
        <v>0</v>
      </c>
      <c r="K45" s="18"/>
      <c r="L45" s="18"/>
      <c r="M45" s="18">
        <f>Table132[[#This Row],[TANDEMS  ]]+Table132[[#This Row],[QUALY  ]]</f>
        <v>0</v>
      </c>
      <c r="N45" s="18">
        <f>Table132[[#This Row],[TOTAL   ]]+Table132[[#This Row],[TOTAL ]]+Table132[[#This Row],[TOTAL]]</f>
        <v>0</v>
      </c>
    </row>
    <row r="46" spans="2:14" x14ac:dyDescent="0.2">
      <c r="E46" s="7"/>
      <c r="F46">
        <f>Table132[[#This Row],[TANDEMS]]+Table132[[#This Row],[QUALY]]</f>
        <v>0</v>
      </c>
      <c r="I46">
        <f>Table132[[#This Row],[QUALY ]]+Table132[[#This Row],[TANDEMS ]]</f>
        <v>0</v>
      </c>
      <c r="J46">
        <f>Table132[[#This Row],[TOTAL]]+Table132[[#This Row],[TOTAL ]]</f>
        <v>0</v>
      </c>
      <c r="K46" s="18"/>
      <c r="L46" s="18"/>
      <c r="M46" s="18">
        <f>Table132[[#This Row],[TANDEMS  ]]+Table132[[#This Row],[QUALY  ]]</f>
        <v>0</v>
      </c>
      <c r="N46" s="18">
        <f>Table132[[#This Row],[TOTAL   ]]+Table132[[#This Row],[TOTAL ]]+Table132[[#This Row],[TOTAL]]</f>
        <v>0</v>
      </c>
    </row>
    <row r="47" spans="2:14" x14ac:dyDescent="0.2">
      <c r="E47" s="7"/>
      <c r="F47">
        <f>Table132[[#This Row],[TANDEMS]]+Table132[[#This Row],[QUALY]]</f>
        <v>0</v>
      </c>
      <c r="I47">
        <f>Table132[[#This Row],[QUALY ]]+Table132[[#This Row],[TANDEMS ]]</f>
        <v>0</v>
      </c>
      <c r="J47">
        <f>Table132[[#This Row],[TOTAL]]+Table132[[#This Row],[TOTAL ]]</f>
        <v>0</v>
      </c>
      <c r="K47" s="18"/>
      <c r="L47" s="18"/>
      <c r="M47" s="18">
        <f>Table132[[#This Row],[TANDEMS  ]]+Table132[[#This Row],[QUALY  ]]</f>
        <v>0</v>
      </c>
      <c r="N47" s="18">
        <f>Table132[[#This Row],[TOTAL   ]]+Table132[[#This Row],[TOTAL ]]+Table132[[#This Row],[TOTAL]]</f>
        <v>0</v>
      </c>
    </row>
  </sheetData>
  <mergeCells count="21">
    <mergeCell ref="K14:M14"/>
    <mergeCell ref="K23:M23"/>
    <mergeCell ref="K32:M32"/>
    <mergeCell ref="K41:M41"/>
    <mergeCell ref="K5:M5"/>
    <mergeCell ref="B41:C41"/>
    <mergeCell ref="D41:F41"/>
    <mergeCell ref="G41:I41"/>
    <mergeCell ref="B3:J3"/>
    <mergeCell ref="D32:F32"/>
    <mergeCell ref="G5:I5"/>
    <mergeCell ref="D5:F5"/>
    <mergeCell ref="D14:F14"/>
    <mergeCell ref="G14:I14"/>
    <mergeCell ref="D23:F23"/>
    <mergeCell ref="G23:I23"/>
    <mergeCell ref="G32:I32"/>
    <mergeCell ref="B23:C23"/>
    <mergeCell ref="B14:C14"/>
    <mergeCell ref="B5:C5"/>
    <mergeCell ref="B32:C32"/>
  </mergeCells>
  <phoneticPr fontId="8" type="noConversion"/>
  <pageMargins left="0.7" right="0.7" top="0.75" bottom="0.75" header="0.3" footer="0.3"/>
  <headerFooter>
    <oddFooter>&amp;C_x000D_&amp;1#&amp;"Calibri"&amp;10&amp;K000000 Confidentiality level: Restricted</oddFooter>
  </headerFooter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2022-06-15T16:58:47Z</dcterms:created>
  <dcterms:modified xsi:type="dcterms:W3CDTF">2022-09-28T17:45:09Z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2022-06-15T16:58:47Z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9d836953-df86-489c-970b-1bf7cfba676e</vt:lpwstr>
  </property>
  <property fmtid="{D5CDD505-2E9C-101B-9397-08002B2CF9AE}" pid="8" name="MSIP_Label_49aa7217-ffdb-4b20-93f6-d4a846931f54_ContentBits">
    <vt:lpwstr>2</vt:lpwstr>
  </property>
</Properties>
</file>