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\Projekti\Virtuālais drifta čempionāts\"/>
    </mc:Choice>
  </mc:AlternateContent>
  <xr:revisionPtr revIDLastSave="0" documentId="13_ncr:1_{53CCC498-EC53-4972-B1F8-BE82B64C973B}" xr6:coauthVersionLast="47" xr6:coauthVersionMax="47" xr10:uidLastSave="{00000000-0000-0000-0000-000000000000}"/>
  <bookViews>
    <workbookView xWindow="-120" yWindow="-120" windowWidth="29040" windowHeight="15840" xr2:uid="{DD1A58C0-DCDD-4200-8D6D-37BABAA707B7}"/>
  </bookViews>
  <sheets>
    <sheet name="Sheet1" sheetId="1" r:id="rId1"/>
    <sheet name="Kvali1" sheetId="2" r:id="rId2"/>
    <sheet name="Tand1" sheetId="3" r:id="rId3"/>
    <sheet name="Kvali2" sheetId="4" r:id="rId4"/>
    <sheet name="Tand2" sheetId="5" r:id="rId5"/>
    <sheet name="Kvali3" sheetId="6" r:id="rId6"/>
    <sheet name="Tand3" sheetId="7" r:id="rId7"/>
    <sheet name="Kvali4" sheetId="8" r:id="rId8"/>
    <sheet name="Tand4" sheetId="9" r:id="rId9"/>
    <sheet name="Kvali5" sheetId="10" r:id="rId10"/>
    <sheet name="Tand5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Y5" i="1"/>
  <c r="Y6" i="1"/>
  <c r="Y7" i="1"/>
  <c r="Y8" i="1"/>
  <c r="Y9" i="1"/>
  <c r="Y10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T3" i="1"/>
  <c r="T6" i="1"/>
  <c r="T7" i="1"/>
  <c r="T8" i="1"/>
  <c r="T9" i="1"/>
  <c r="T10" i="1"/>
  <c r="T12" i="1"/>
  <c r="T13" i="1"/>
  <c r="T14" i="1"/>
  <c r="T15" i="1"/>
  <c r="T17" i="1"/>
  <c r="T18" i="1"/>
  <c r="T19" i="1"/>
  <c r="T20" i="1"/>
  <c r="T21" i="1"/>
  <c r="T22" i="1"/>
  <c r="T23" i="1"/>
  <c r="T24" i="1"/>
  <c r="T25" i="1"/>
  <c r="T26" i="1"/>
  <c r="T27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O3" i="1"/>
  <c r="O4" i="1"/>
  <c r="O5" i="1"/>
  <c r="O6" i="1"/>
  <c r="O7" i="1"/>
  <c r="O8" i="1"/>
  <c r="O9" i="1"/>
  <c r="O12" i="1"/>
  <c r="O13" i="1"/>
  <c r="O14" i="1"/>
  <c r="O15" i="1"/>
  <c r="O16" i="1"/>
  <c r="O17" i="1"/>
  <c r="O18" i="1"/>
  <c r="O19" i="1"/>
  <c r="O20" i="1"/>
  <c r="O21" i="1"/>
  <c r="O23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L10" i="1"/>
  <c r="L13" i="1"/>
  <c r="L16" i="1"/>
  <c r="L17" i="1"/>
  <c r="L24" i="1"/>
  <c r="L28" i="1"/>
  <c r="L29" i="1"/>
  <c r="L30" i="1"/>
  <c r="L31" i="1"/>
  <c r="L32" i="1"/>
  <c r="L34" i="1"/>
  <c r="L36" i="1"/>
  <c r="L38" i="1"/>
  <c r="L39" i="1"/>
  <c r="L40" i="1"/>
  <c r="L43" i="1"/>
  <c r="L4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J3" i="1"/>
  <c r="J4" i="1"/>
  <c r="J6" i="1"/>
  <c r="J7" i="1"/>
  <c r="J8" i="1"/>
  <c r="J9" i="1"/>
  <c r="J10" i="1"/>
  <c r="J11" i="1"/>
  <c r="J12" i="1"/>
  <c r="J13" i="1"/>
  <c r="J16" i="1"/>
  <c r="J17" i="1"/>
  <c r="J19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8" i="1"/>
  <c r="J39" i="1"/>
  <c r="J40" i="1"/>
  <c r="J43" i="1"/>
  <c r="J4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I3" i="5"/>
  <c r="L3" i="1" s="1"/>
  <c r="I4" i="5"/>
  <c r="L9" i="1" s="1"/>
  <c r="I5" i="5"/>
  <c r="L4" i="1" s="1"/>
  <c r="I6" i="5"/>
  <c r="L14" i="1" s="1"/>
  <c r="I7" i="5"/>
  <c r="L7" i="1" s="1"/>
  <c r="I8" i="5"/>
  <c r="L8" i="1" s="1"/>
  <c r="I9" i="5"/>
  <c r="L19" i="1" s="1"/>
  <c r="I10" i="5"/>
  <c r="L12" i="1" s="1"/>
  <c r="I11" i="5"/>
  <c r="L23" i="1" s="1"/>
  <c r="I12" i="5"/>
  <c r="I13" i="5"/>
  <c r="L18" i="1" s="1"/>
  <c r="I14" i="5"/>
  <c r="L6" i="1" s="1"/>
  <c r="I15" i="5"/>
  <c r="L21" i="1" s="1"/>
  <c r="I16" i="5"/>
  <c r="L33" i="1" s="1"/>
  <c r="I17" i="5"/>
  <c r="L20" i="1" s="1"/>
  <c r="I18" i="5"/>
  <c r="L11" i="1" s="1"/>
  <c r="I19" i="5"/>
  <c r="L27" i="1" s="1"/>
  <c r="I20" i="5"/>
  <c r="L25" i="1" s="1"/>
  <c r="I21" i="5"/>
  <c r="L22" i="1" s="1"/>
  <c r="I22" i="5"/>
  <c r="L35" i="1" s="1"/>
  <c r="I23" i="5"/>
  <c r="L5" i="1" s="1"/>
  <c r="I24" i="5"/>
  <c r="L15" i="1" s="1"/>
  <c r="I25" i="5"/>
  <c r="L37" i="1" s="1"/>
  <c r="I26" i="5"/>
  <c r="L26" i="1" s="1"/>
  <c r="I27" i="5"/>
  <c r="L41" i="1" s="1"/>
  <c r="I28" i="5"/>
  <c r="L42" i="1" s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3" i="1"/>
  <c r="E4" i="1"/>
  <c r="E6" i="1"/>
  <c r="E7" i="1"/>
  <c r="E8" i="1"/>
  <c r="E11" i="1"/>
  <c r="E12" i="1"/>
  <c r="E13" i="1"/>
  <c r="E14" i="1"/>
  <c r="E17" i="1"/>
  <c r="E18" i="1"/>
  <c r="E20" i="1"/>
  <c r="E24" i="1"/>
  <c r="E26" i="1"/>
  <c r="E28" i="1"/>
  <c r="E29" i="1"/>
  <c r="E30" i="1"/>
  <c r="E31" i="1"/>
  <c r="E33" i="1"/>
  <c r="E34" i="1"/>
  <c r="E37" i="1"/>
  <c r="E38" i="1"/>
  <c r="E39" i="1"/>
  <c r="E40" i="1"/>
  <c r="E41" i="1"/>
  <c r="E42" i="1"/>
  <c r="E43" i="1"/>
  <c r="E44" i="1"/>
  <c r="D3" i="1"/>
  <c r="D4" i="1"/>
  <c r="D5" i="1"/>
  <c r="D6" i="1"/>
  <c r="D7" i="1"/>
  <c r="AK7" i="1" s="1"/>
  <c r="D8" i="1"/>
  <c r="D9" i="1"/>
  <c r="AK9" i="1" s="1"/>
  <c r="D10" i="1"/>
  <c r="D11" i="1"/>
  <c r="D12" i="1"/>
  <c r="D13" i="1"/>
  <c r="D14" i="1"/>
  <c r="AK14" i="1" s="1"/>
  <c r="D15" i="1"/>
  <c r="D16" i="1"/>
  <c r="D17" i="1"/>
  <c r="D18" i="1"/>
  <c r="D19" i="1"/>
  <c r="D20" i="1"/>
  <c r="D21" i="1"/>
  <c r="D22" i="1"/>
  <c r="D23" i="1"/>
  <c r="AK23" i="1" s="1"/>
  <c r="D24" i="1"/>
  <c r="D25" i="1"/>
  <c r="AK25" i="1" s="1"/>
  <c r="D26" i="1"/>
  <c r="D27" i="1"/>
  <c r="D28" i="1"/>
  <c r="D29" i="1"/>
  <c r="D30" i="1"/>
  <c r="AK30" i="1" s="1"/>
  <c r="D31" i="1"/>
  <c r="D32" i="1"/>
  <c r="D33" i="1"/>
  <c r="D34" i="1"/>
  <c r="D35" i="1"/>
  <c r="D36" i="1"/>
  <c r="D37" i="1"/>
  <c r="AK37" i="1" s="1"/>
  <c r="D38" i="1"/>
  <c r="D39" i="1"/>
  <c r="AK39" i="1" s="1"/>
  <c r="D40" i="1"/>
  <c r="D41" i="1"/>
  <c r="AK41" i="1" s="1"/>
  <c r="D42" i="1"/>
  <c r="D43" i="1"/>
  <c r="D44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AK24" i="1" l="1"/>
  <c r="AK8" i="1"/>
  <c r="AI15" i="1"/>
  <c r="AK21" i="1"/>
  <c r="AK5" i="1"/>
  <c r="AK36" i="1"/>
  <c r="AK20" i="1"/>
  <c r="AK4" i="1"/>
  <c r="AK40" i="1"/>
  <c r="AK38" i="1"/>
  <c r="AK22" i="1"/>
  <c r="AK6" i="1"/>
  <c r="AK32" i="1"/>
  <c r="AK16" i="1"/>
  <c r="AK31" i="1"/>
  <c r="AK15" i="1"/>
  <c r="AK35" i="1"/>
  <c r="AK19" i="1"/>
  <c r="AK3" i="1"/>
  <c r="AK34" i="1"/>
  <c r="AK18" i="1"/>
  <c r="AK33" i="1"/>
  <c r="AK17" i="1"/>
  <c r="AE40" i="1"/>
  <c r="AE24" i="1"/>
  <c r="AE8" i="1"/>
  <c r="AK29" i="1"/>
  <c r="AK13" i="1"/>
  <c r="AI22" i="1"/>
  <c r="AI6" i="1"/>
  <c r="AK44" i="1"/>
  <c r="AK28" i="1"/>
  <c r="AK12" i="1"/>
  <c r="AK43" i="1"/>
  <c r="AK27" i="1"/>
  <c r="AK11" i="1"/>
  <c r="AK42" i="1"/>
  <c r="AK26" i="1"/>
  <c r="AK10" i="1"/>
  <c r="AE31" i="1"/>
  <c r="AE15" i="1"/>
  <c r="AJ32" i="1"/>
  <c r="AJ16" i="1"/>
  <c r="AJ31" i="1"/>
  <c r="AJ15" i="1"/>
  <c r="AJ30" i="1"/>
  <c r="AJ14" i="1"/>
  <c r="AJ29" i="1"/>
  <c r="AJ13" i="1"/>
  <c r="AI8" i="1"/>
  <c r="AJ40" i="1"/>
  <c r="AJ24" i="1"/>
  <c r="AJ8" i="1"/>
  <c r="AJ39" i="1"/>
  <c r="AJ23" i="1"/>
  <c r="AJ7" i="1"/>
  <c r="AH16" i="1"/>
  <c r="AJ38" i="1"/>
  <c r="AJ22" i="1"/>
  <c r="AJ6" i="1"/>
  <c r="AJ37" i="1"/>
  <c r="AJ21" i="1"/>
  <c r="AJ5" i="1"/>
  <c r="AJ34" i="1"/>
  <c r="AJ18" i="1"/>
  <c r="AJ33" i="1"/>
  <c r="AJ17" i="1"/>
  <c r="AJ44" i="1"/>
  <c r="AJ28" i="1"/>
  <c r="AJ12" i="1"/>
  <c r="AH32" i="1"/>
  <c r="AJ43" i="1"/>
  <c r="AJ27" i="1"/>
  <c r="AJ11" i="1"/>
  <c r="AJ42" i="1"/>
  <c r="AJ26" i="1"/>
  <c r="AJ10" i="1"/>
  <c r="AG34" i="1"/>
  <c r="AJ41" i="1"/>
  <c r="AJ25" i="1"/>
  <c r="AJ9" i="1"/>
  <c r="AJ36" i="1"/>
  <c r="AJ20" i="1"/>
  <c r="AJ4" i="1"/>
  <c r="AJ35" i="1"/>
  <c r="AJ19" i="1"/>
  <c r="AJ3" i="1"/>
  <c r="AF30" i="1"/>
  <c r="AF14" i="1"/>
  <c r="AI31" i="1"/>
  <c r="AI41" i="1"/>
  <c r="AI9" i="1"/>
  <c r="AI25" i="1"/>
  <c r="AG30" i="1"/>
  <c r="AI35" i="1"/>
  <c r="AI3" i="1"/>
  <c r="AI19" i="1"/>
  <c r="AI32" i="1"/>
  <c r="AI16" i="1"/>
  <c r="AI38" i="1"/>
  <c r="AI36" i="1"/>
  <c r="AI20" i="1"/>
  <c r="AI4" i="1"/>
  <c r="AG38" i="1"/>
  <c r="AG6" i="1"/>
  <c r="AG22" i="1"/>
  <c r="AI40" i="1"/>
  <c r="AI37" i="1"/>
  <c r="AI21" i="1"/>
  <c r="AI5" i="1"/>
  <c r="AI24" i="1"/>
  <c r="AI34" i="1"/>
  <c r="AI30" i="1"/>
  <c r="AI14" i="1"/>
  <c r="AI12" i="1"/>
  <c r="AI28" i="1"/>
  <c r="AI44" i="1"/>
  <c r="AG31" i="1"/>
  <c r="AH29" i="1"/>
  <c r="AH13" i="1"/>
  <c r="AI39" i="1"/>
  <c r="AI23" i="1"/>
  <c r="AI7" i="1"/>
  <c r="AI18" i="1"/>
  <c r="AI33" i="1"/>
  <c r="AI17" i="1"/>
  <c r="AH21" i="1"/>
  <c r="AH5" i="1"/>
  <c r="AI13" i="1"/>
  <c r="AG18" i="1"/>
  <c r="AI43" i="1"/>
  <c r="AI27" i="1"/>
  <c r="AI11" i="1"/>
  <c r="AI42" i="1"/>
  <c r="AI10" i="1"/>
  <c r="AI26" i="1"/>
  <c r="AG15" i="1"/>
  <c r="AH28" i="1"/>
  <c r="AI29" i="1"/>
  <c r="AE42" i="1"/>
  <c r="AE26" i="1"/>
  <c r="AE10" i="1"/>
  <c r="AG33" i="1"/>
  <c r="AG17" i="1"/>
  <c r="AG4" i="1"/>
  <c r="AG14" i="1"/>
  <c r="AH30" i="1"/>
  <c r="AH44" i="1"/>
  <c r="AH14" i="1"/>
  <c r="AH43" i="1"/>
  <c r="AH27" i="1"/>
  <c r="AH11" i="1"/>
  <c r="AH42" i="1"/>
  <c r="AH12" i="1"/>
  <c r="AH10" i="1"/>
  <c r="AH41" i="1"/>
  <c r="AH25" i="1"/>
  <c r="AH9" i="1"/>
  <c r="AH26" i="1"/>
  <c r="AF33" i="1"/>
  <c r="AF17" i="1"/>
  <c r="AG40" i="1"/>
  <c r="AG24" i="1"/>
  <c r="AG8" i="1"/>
  <c r="AH39" i="1"/>
  <c r="AH23" i="1"/>
  <c r="AH7" i="1"/>
  <c r="AG36" i="1"/>
  <c r="AH20" i="1"/>
  <c r="AG37" i="1"/>
  <c r="AG35" i="1"/>
  <c r="AG19" i="1"/>
  <c r="AG3" i="1"/>
  <c r="AH34" i="1"/>
  <c r="AH18" i="1"/>
  <c r="AH33" i="1"/>
  <c r="AH17" i="1"/>
  <c r="AD20" i="1"/>
  <c r="AD4" i="1"/>
  <c r="AD35" i="1"/>
  <c r="AD19" i="1"/>
  <c r="AD3" i="1"/>
  <c r="AE41" i="1"/>
  <c r="AE25" i="1"/>
  <c r="AE9" i="1"/>
  <c r="AG32" i="1"/>
  <c r="AG16" i="1"/>
  <c r="AH31" i="1"/>
  <c r="AH15" i="1"/>
  <c r="AE38" i="1"/>
  <c r="AE22" i="1"/>
  <c r="AE6" i="1"/>
  <c r="AG29" i="1"/>
  <c r="AG13" i="1"/>
  <c r="AD36" i="1"/>
  <c r="AE37" i="1"/>
  <c r="AG12" i="1"/>
  <c r="AE5" i="1"/>
  <c r="AG43" i="1"/>
  <c r="AG27" i="1"/>
  <c r="AG11" i="1"/>
  <c r="AE21" i="1"/>
  <c r="AG28" i="1"/>
  <c r="AD13" i="1"/>
  <c r="AE35" i="1"/>
  <c r="AE19" i="1"/>
  <c r="AE3" i="1"/>
  <c r="AG42" i="1"/>
  <c r="AG26" i="1"/>
  <c r="AG10" i="1"/>
  <c r="AG44" i="1"/>
  <c r="AD29" i="1"/>
  <c r="AG41" i="1"/>
  <c r="AG25" i="1"/>
  <c r="AG9" i="1"/>
  <c r="AH40" i="1"/>
  <c r="AH24" i="1"/>
  <c r="AH8" i="1"/>
  <c r="AE32" i="1"/>
  <c r="AE16" i="1"/>
  <c r="AG39" i="1"/>
  <c r="AG23" i="1"/>
  <c r="AG7" i="1"/>
  <c r="AH38" i="1"/>
  <c r="AH22" i="1"/>
  <c r="AH6" i="1"/>
  <c r="AH37" i="1"/>
  <c r="AG21" i="1"/>
  <c r="AH36" i="1"/>
  <c r="AH4" i="1"/>
  <c r="AG5" i="1"/>
  <c r="AG20" i="1"/>
  <c r="AH35" i="1"/>
  <c r="AH19" i="1"/>
  <c r="AH3" i="1"/>
  <c r="AF39" i="1"/>
  <c r="AF23" i="1"/>
  <c r="AF7" i="1"/>
  <c r="AF36" i="1"/>
  <c r="AF20" i="1"/>
  <c r="AF4" i="1"/>
  <c r="AE34" i="1"/>
  <c r="AE18" i="1"/>
  <c r="AF29" i="1"/>
  <c r="AF13" i="1"/>
  <c r="AD38" i="1"/>
  <c r="AE44" i="1"/>
  <c r="AE28" i="1"/>
  <c r="AE12" i="1"/>
  <c r="AF40" i="1"/>
  <c r="AF24" i="1"/>
  <c r="AF8" i="1"/>
  <c r="AE43" i="1"/>
  <c r="AE27" i="1"/>
  <c r="AE11" i="1"/>
  <c r="AF38" i="1"/>
  <c r="AF22" i="1"/>
  <c r="AF6" i="1"/>
  <c r="AF37" i="1"/>
  <c r="AF21" i="1"/>
  <c r="AF5" i="1"/>
  <c r="AE39" i="1"/>
  <c r="AE23" i="1"/>
  <c r="AE7" i="1"/>
  <c r="AF35" i="1"/>
  <c r="AF19" i="1"/>
  <c r="AF3" i="1"/>
  <c r="AF34" i="1"/>
  <c r="AF18" i="1"/>
  <c r="AD30" i="1"/>
  <c r="AE36" i="1"/>
  <c r="AE20" i="1"/>
  <c r="AE4" i="1"/>
  <c r="AF32" i="1"/>
  <c r="AF16" i="1"/>
  <c r="AF31" i="1"/>
  <c r="AF15" i="1"/>
  <c r="AD27" i="1"/>
  <c r="AE33" i="1"/>
  <c r="AE17" i="1"/>
  <c r="AF44" i="1"/>
  <c r="AF28" i="1"/>
  <c r="AF12" i="1"/>
  <c r="AF43" i="1"/>
  <c r="AF27" i="1"/>
  <c r="AF11" i="1"/>
  <c r="AE30" i="1"/>
  <c r="AE14" i="1"/>
  <c r="AF42" i="1"/>
  <c r="AF26" i="1"/>
  <c r="AF10" i="1"/>
  <c r="AE29" i="1"/>
  <c r="AE13" i="1"/>
  <c r="AF41" i="1"/>
  <c r="AF25" i="1"/>
  <c r="AF9" i="1"/>
  <c r="AD10" i="1"/>
  <c r="AD22" i="1"/>
  <c r="AD6" i="1"/>
  <c r="AD11" i="1"/>
  <c r="AD37" i="1"/>
  <c r="AD21" i="1"/>
  <c r="AD5" i="1"/>
  <c r="AD18" i="1"/>
  <c r="AD33" i="1"/>
  <c r="AD17" i="1"/>
  <c r="AD32" i="1"/>
  <c r="AD16" i="1"/>
  <c r="AD34" i="1"/>
  <c r="AD31" i="1"/>
  <c r="AD15" i="1"/>
  <c r="AD14" i="1"/>
  <c r="AD44" i="1"/>
  <c r="AD28" i="1"/>
  <c r="AD12" i="1"/>
  <c r="AD26" i="1"/>
  <c r="AD41" i="1"/>
  <c r="AD25" i="1"/>
  <c r="AD9" i="1"/>
  <c r="AD43" i="1"/>
  <c r="AD40" i="1"/>
  <c r="AD24" i="1"/>
  <c r="AD8" i="1"/>
  <c r="AD42" i="1"/>
  <c r="AD39" i="1"/>
  <c r="AD23" i="1"/>
  <c r="AD7" i="1"/>
  <c r="AC17" i="1"/>
  <c r="AC33" i="1"/>
  <c r="AC32" i="1"/>
  <c r="AC16" i="1"/>
  <c r="AC31" i="1"/>
  <c r="AC15" i="1"/>
  <c r="AC29" i="1"/>
  <c r="AC13" i="1"/>
  <c r="AC39" i="1"/>
  <c r="AC7" i="1"/>
  <c r="AC23" i="1"/>
  <c r="AC40" i="1"/>
  <c r="AC24" i="1"/>
  <c r="AC8" i="1"/>
  <c r="AC22" i="1"/>
  <c r="AC6" i="1"/>
  <c r="AC38" i="1"/>
  <c r="AC30" i="1"/>
  <c r="AC14" i="1"/>
  <c r="AC44" i="1"/>
  <c r="AC12" i="1"/>
  <c r="AC28" i="1"/>
  <c r="AC35" i="1"/>
  <c r="AC19" i="1"/>
  <c r="AC3" i="1"/>
  <c r="AC4" i="1"/>
  <c r="AC18" i="1"/>
  <c r="AC36" i="1"/>
  <c r="AC37" i="1"/>
  <c r="AC21" i="1"/>
  <c r="AC34" i="1"/>
  <c r="AC11" i="1"/>
  <c r="AC27" i="1"/>
  <c r="AC42" i="1"/>
  <c r="AC26" i="1"/>
  <c r="AC10" i="1"/>
  <c r="AC43" i="1"/>
  <c r="AC41" i="1"/>
  <c r="AC25" i="1"/>
  <c r="AC9" i="1"/>
  <c r="AC5" i="1"/>
  <c r="AC20" i="1"/>
</calcChain>
</file>

<file path=xl/sharedStrings.xml><?xml version="1.0" encoding="utf-8"?>
<sst xmlns="http://schemas.openxmlformats.org/spreadsheetml/2006/main" count="569" uniqueCount="149">
  <si>
    <t>Kvali. Pos.</t>
  </si>
  <si>
    <t>Auto nr.</t>
  </si>
  <si>
    <t>Vārds</t>
  </si>
  <si>
    <t>Auto</t>
  </si>
  <si>
    <t>1. brauciens</t>
  </si>
  <si>
    <t>2. brauciens</t>
  </si>
  <si>
    <t>H</t>
  </si>
  <si>
    <t>L</t>
  </si>
  <si>
    <t>Iegūtie punkti</t>
  </si>
  <si>
    <t>A. Trusevičs</t>
  </si>
  <si>
    <t>PS13 LSX</t>
  </si>
  <si>
    <t>A. Vestmanis</t>
  </si>
  <si>
    <t>D. Ungurs</t>
  </si>
  <si>
    <t>A. Kleinbergs</t>
  </si>
  <si>
    <t>E92 N54</t>
  </si>
  <si>
    <t>N. Gulbis</t>
  </si>
  <si>
    <t>RPS13 2JZ</t>
  </si>
  <si>
    <t>I. Konuhovs</t>
  </si>
  <si>
    <t>L. Jurisons</t>
  </si>
  <si>
    <t>L. Ozoliņš</t>
  </si>
  <si>
    <t>R. Ločmelis</t>
  </si>
  <si>
    <t>D. Mincāns</t>
  </si>
  <si>
    <t>C. Gould</t>
  </si>
  <si>
    <t>D. Bergmanis</t>
  </si>
  <si>
    <t>M. Lācis</t>
  </si>
  <si>
    <t>R. Jēkabsons</t>
  </si>
  <si>
    <t>E. Bambāns</t>
  </si>
  <si>
    <t>S14.9 2JZ</t>
  </si>
  <si>
    <t>M. Bernsons</t>
  </si>
  <si>
    <t>GT86 2JZ</t>
  </si>
  <si>
    <t>M. Vilumsons</t>
  </si>
  <si>
    <t>S13.5 RB28</t>
  </si>
  <si>
    <t>G. Ābele</t>
  </si>
  <si>
    <t>Mustang RTR</t>
  </si>
  <si>
    <t>K. Kikans</t>
  </si>
  <si>
    <t>R. Ozoliņš</t>
  </si>
  <si>
    <t>M. Ļaksa</t>
  </si>
  <si>
    <t>J. Stankevics</t>
  </si>
  <si>
    <t>R. Juškēvics</t>
  </si>
  <si>
    <t>N. Kokins</t>
  </si>
  <si>
    <t>V. Lacis</t>
  </si>
  <si>
    <t>Lexus SC300</t>
  </si>
  <si>
    <t>K. Dēliņš</t>
  </si>
  <si>
    <t>A. Čakšs</t>
  </si>
  <si>
    <t>R. Leimanis</t>
  </si>
  <si>
    <t>M. Zukulis</t>
  </si>
  <si>
    <t>Pozīcija sacensībās</t>
  </si>
  <si>
    <t>Iegūtie punkti kvalifikācijā</t>
  </si>
  <si>
    <t>iegūtie punkti tandēmos</t>
  </si>
  <si>
    <t>Iegūtie punkti pirmajā posmā</t>
  </si>
  <si>
    <t>Quali pos.</t>
  </si>
  <si>
    <t>Vards</t>
  </si>
  <si>
    <t>Iegutie punkti</t>
  </si>
  <si>
    <t>S13 Supercharged</t>
  </si>
  <si>
    <t>A. Trusevics</t>
  </si>
  <si>
    <t>D. Romancuks</t>
  </si>
  <si>
    <t>S13 2JZ</t>
  </si>
  <si>
    <t>A. Cakšs</t>
  </si>
  <si>
    <t>E. Bambans</t>
  </si>
  <si>
    <t>D. Ormanis</t>
  </si>
  <si>
    <t>R. Locmelis</t>
  </si>
  <si>
    <t>L. Dubanis</t>
  </si>
  <si>
    <t>A. Keveris</t>
  </si>
  <si>
    <t>S14 RB27</t>
  </si>
  <si>
    <t>0,5</t>
  </si>
  <si>
    <t>M. Lacis</t>
  </si>
  <si>
    <t>V. Meiris</t>
  </si>
  <si>
    <t>Altezza 2JZ i200</t>
  </si>
  <si>
    <t>L. Ozolinš</t>
  </si>
  <si>
    <t>S. Nosuls</t>
  </si>
  <si>
    <t>R. Jurovs</t>
  </si>
  <si>
    <t>N. Zmuida</t>
  </si>
  <si>
    <t>K. Podvinskis</t>
  </si>
  <si>
    <t>S15 2JZ</t>
  </si>
  <si>
    <t>J. Stankēvičs</t>
  </si>
  <si>
    <t>D. Romančuks</t>
  </si>
  <si>
    <t>A. Ķeveris</t>
  </si>
  <si>
    <t>S. Nosuļs</t>
  </si>
  <si>
    <t>Kristaps Rasa</t>
  </si>
  <si>
    <t>Artjoms Trusevičs</t>
  </si>
  <si>
    <t>PS13 LSX Supercharged</t>
  </si>
  <si>
    <t>Ritums Jēkabsons</t>
  </si>
  <si>
    <t>Armands Vestmanis</t>
  </si>
  <si>
    <t>Matiss Lacis</t>
  </si>
  <si>
    <t>Daniels Romancuks</t>
  </si>
  <si>
    <t>Igors Konuhovs</t>
  </si>
  <si>
    <t>Dominiks Bergmanis</t>
  </si>
  <si>
    <t>s13.5 rb28</t>
  </si>
  <si>
    <t>Dāvis Ormanis</t>
  </si>
  <si>
    <t>Andris Kleinbergs</t>
  </si>
  <si>
    <t>Jūlijs Stankēvičs</t>
  </si>
  <si>
    <t>Agris Eisaks</t>
  </si>
  <si>
    <t>Elgars Bambans</t>
  </si>
  <si>
    <t>Lauris Ozoliņš</t>
  </si>
  <si>
    <t>Nauris Kokins</t>
  </si>
  <si>
    <t>Gustavs Ābele</t>
  </si>
  <si>
    <t>Valters Meiris</t>
  </si>
  <si>
    <t>Rezultātus sagatavojis galvenais tiesnesis, Armands Birģelis, +371 26886697</t>
  </si>
  <si>
    <t>Iegūtie punkti tandēmos</t>
  </si>
  <si>
    <t>Iegūtie punkti posmā</t>
  </si>
  <si>
    <t>Daniels Romančuks</t>
  </si>
  <si>
    <t>Alvis Ķeveris</t>
  </si>
  <si>
    <t>Matīss Lācis</t>
  </si>
  <si>
    <t>Jānis Ciedra</t>
  </si>
  <si>
    <t>PS13 SR24 Onevia</t>
  </si>
  <si>
    <t>Māris Freibergs</t>
  </si>
  <si>
    <t>Māris Zukulis</t>
  </si>
  <si>
    <t>Elgars Bambāns</t>
  </si>
  <si>
    <t>AE86 SR20</t>
  </si>
  <si>
    <t>Mikus Ļaksa</t>
  </si>
  <si>
    <t>Daniels Rimančuks</t>
  </si>
  <si>
    <t>Raivo Jurovs</t>
  </si>
  <si>
    <t>Renārs Ločmelis</t>
  </si>
  <si>
    <t>Nauris Žmuida</t>
  </si>
  <si>
    <t>Column1</t>
  </si>
  <si>
    <t>T1Pos</t>
  </si>
  <si>
    <t>Q1Hi</t>
  </si>
  <si>
    <t>Q1Lo</t>
  </si>
  <si>
    <t>Q1Pos</t>
  </si>
  <si>
    <t>T1Poi</t>
  </si>
  <si>
    <t>Q2Hi</t>
  </si>
  <si>
    <t>Q2Lo</t>
  </si>
  <si>
    <t>Q2Pos</t>
  </si>
  <si>
    <t>T2Pos</t>
  </si>
  <si>
    <t>T2Poi</t>
  </si>
  <si>
    <t>Q3Hi</t>
  </si>
  <si>
    <t>Q3Lo</t>
  </si>
  <si>
    <t>Q3Pos</t>
  </si>
  <si>
    <t>T3Pos</t>
  </si>
  <si>
    <t>T3Poi</t>
  </si>
  <si>
    <t>Q4Hi</t>
  </si>
  <si>
    <t>Q4Lo</t>
  </si>
  <si>
    <t>Q4Pos</t>
  </si>
  <si>
    <t>T4Pos</t>
  </si>
  <si>
    <t>T4Poi</t>
  </si>
  <si>
    <t>Q5Hi</t>
  </si>
  <si>
    <t>Q5Lo</t>
  </si>
  <si>
    <t>Q5Pos</t>
  </si>
  <si>
    <t>T5Pos</t>
  </si>
  <si>
    <t>T5Poi</t>
  </si>
  <si>
    <t>Labākais kvali rezultāts</t>
  </si>
  <si>
    <t>Vidējais kvali rezultāts</t>
  </si>
  <si>
    <t>Labākā kvali pozīcija</t>
  </si>
  <si>
    <t>Vidējā kvali pozīcija</t>
  </si>
  <si>
    <t>Labākā pozīcija posmā</t>
  </si>
  <si>
    <t>Vidējā pozīcija posmos</t>
  </si>
  <si>
    <t>Visvairāk iegūto punktu posmā</t>
  </si>
  <si>
    <t>Vidēji iegūtie punkti posmā</t>
  </si>
  <si>
    <t>Iekvalificējies posmos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</si>
</sst>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5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7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8" xfId="0" applyNumberFormat="1" applyBorder="1"/>
    <xf numFmtId="1" fontId="0" fillId="0" borderId="0" xfId="0" applyNumberFormat="1" applyAlignment="1">
      <alignment horizontal="left" vertical="center"/>
    </xf>
    <xf numFmtId="0" fontId="0" fillId="0" borderId="1" xfId="0" applyNumberFormat="1" applyBorder="1"/>
    <xf numFmtId="175" fontId="0" fillId="0" borderId="1" xfId="0" applyNumberFormat="1" applyBorder="1"/>
    <xf numFmtId="2" fontId="0" fillId="0" borderId="1" xfId="0" applyNumberFormat="1" applyBorder="1"/>
    <xf numFmtId="0" fontId="0" fillId="0" borderId="2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Normal" xfId="0" builtinId="0"/>
  </cellStyles>
  <dxfs count="113"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border diagonalUp="0" diagonalDown="0" outline="0">
        <left style="medium">
          <color indexed="64"/>
        </left>
        <right/>
        <top/>
        <bottom/>
      </border>
    </dxf>
    <dxf>
      <numFmt numFmtId="0" formatCode="General"/>
    </dxf>
    <dxf>
      <alignment horizontal="left" vertical="center" textRotation="0" indent="0" justifyLastLine="0" shrinkToFit="0" readingOrder="0"/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C6AFEFE-6632-4106-A81E-BB163991C72E}" name="Table11" displayName="Table11" ref="B2:AK44" totalsRowShown="0" headerRowDxfId="29">
  <autoFilter ref="B2:AK44" xr:uid="{CC6AFEFE-6632-4106-A81E-BB163991C72E}"/>
  <tableColumns count="36">
    <tableColumn id="1" xr3:uid="{F7F8A69B-3BA6-4DCB-9474-2EA987970586}" name="Auto nr." dataDxfId="1"/>
    <tableColumn id="2" xr3:uid="{E2927C97-5851-4006-9955-33B4ABCD0A2F}" name="Vārds" dataDxfId="0"/>
    <tableColumn id="3" xr3:uid="{05D2D3DF-8978-4C23-9222-78E83F5251C4}" name="Q1Hi" dataDxfId="46">
      <calculatedColumnFormula>IF(ISNA(VLOOKUP(Table11[[#This Row],[Auto nr.]],Kvali1[[Auto nr.]:[Column1]],6,FALSE)),"",VLOOKUP(Table11[[#This Row],[Auto nr.]],Kvali1[[Auto nr.]:[Column1]],6,FALSE))</calculatedColumnFormula>
    </tableColumn>
    <tableColumn id="4" xr3:uid="{03DBEB21-3E37-4759-B5F9-9606325B79BB}" name="Q1Lo" dataDxfId="45">
      <calculatedColumnFormula>IF(ISNA(VLOOKUP(Table11[[#This Row],[Auto nr.]],Kvali1[[Auto nr.]:[Column1]],7,FALSE)),"",VLOOKUP(Table11[[#This Row],[Auto nr.]],Kvali1[[Auto nr.]:[Column1]],7,FALSE))</calculatedColumnFormula>
    </tableColumn>
    <tableColumn id="5" xr3:uid="{2416B793-0927-4611-8208-A19ACC131AAF}" name="Q1Pos" dataDxfId="44">
      <calculatedColumnFormula>IF(ISNA(VLOOKUP(Table11[[#This Row],[Auto nr.]],Kvali1[[Auto nr.]:[Column1]],9,FALSE)),"",VLOOKUP(Table11[[#This Row],[Auto nr.]],Kvali1[[Auto nr.]:[Column1]],9,FALSE))</calculatedColumnFormula>
    </tableColumn>
    <tableColumn id="6" xr3:uid="{FCDE366C-F567-4800-A7F6-78CEB39C46A8}" name="T1Pos" dataDxfId="43">
      <calculatedColumnFormula>IF(ISNA(VLOOKUP(Table11[[#This Row],[Auto nr.]],Tand1[[Auto nr.]:[Column1]],7,FALSE)),"",VLOOKUP(Table11[[#This Row],[Auto nr.]],Tand1[[Auto nr.]:[Column1]],7,FALSE))</calculatedColumnFormula>
    </tableColumn>
    <tableColumn id="7" xr3:uid="{A6870E77-A7D6-46A9-A390-8224BFBCAB5F}" name="T1Poi" dataDxfId="42">
      <calculatedColumnFormula>IF(ISNA(VLOOKUP(Table11[[#This Row],[Auto nr.]],Tand1[[Auto nr.]:[Column1]],6,FALSE)),"",VLOOKUP(Table11[[#This Row],[Auto nr.]],Tand1[[Auto nr.]:[Column1]],6,FALSE))</calculatedColumnFormula>
    </tableColumn>
    <tableColumn id="8" xr3:uid="{0F44D2FE-4EFB-4F1C-A164-0D21E70DD3D5}" name="Q2Hi" dataDxfId="41">
      <calculatedColumnFormula>IF(ISNA(VLOOKUP(Table11[[#This Row],[Auto nr.]],Kvali2[[Auto nr.]:[Column1]],6,FALSE)),"",VLOOKUP(Table11[[#This Row],[Auto nr.]],Kvali2[[Auto nr.]:[Column1]],6,FALSE))</calculatedColumnFormula>
    </tableColumn>
    <tableColumn id="9" xr3:uid="{E504AAB8-24D9-433D-AA3D-3B7FC84E0F47}" name="Q2Lo" dataDxfId="40">
      <calculatedColumnFormula>IF(ISNA(VLOOKUP(Table11[[#This Row],[Auto nr.]],Kvali2[[Auto nr.]:[Column1]],7,FALSE)),"",VLOOKUP(Table11[[#This Row],[Auto nr.]],Kvali2[[Auto nr.]:[Column1]],7,FALSE))</calculatedColumnFormula>
    </tableColumn>
    <tableColumn id="10" xr3:uid="{42314D11-1328-431A-9118-4F1C8DA21FA6}" name="Q2Pos" dataDxfId="39">
      <calculatedColumnFormula>IF(ISNA(VLOOKUP(Table11[[#This Row],[Auto nr.]],Kvali2[[Auto nr.]:[Column1]],9,FALSE)),"",VLOOKUP(Table11[[#This Row],[Auto nr.]],Kvali2[[Auto nr.]:[Column1]],9,FALSE))</calculatedColumnFormula>
    </tableColumn>
    <tableColumn id="11" xr3:uid="{F55E9187-6E12-4F05-B424-D43EE47D429F}" name="T2Pos" dataDxfId="28">
      <calculatedColumnFormula>IF(ISNA(VLOOKUP(Table11[[#This Row],[Auto nr.]],Tand2[[Auto nr.]:[Column1]],7,FALSE)),"",VLOOKUP(Table11[[#This Row],[Auto nr.]],Tand2[[Auto nr.]:[Column1]],7,FALSE))</calculatedColumnFormula>
    </tableColumn>
    <tableColumn id="12" xr3:uid="{2EF228AA-2ED1-4EC3-97BF-D8317B7769DB}" name="T2Poi" dataDxfId="26">
      <calculatedColumnFormula>IF(ISNA(VLOOKUP(Table11[[#This Row],[Auto nr.]],Tand2[[Auto nr.]:[Column1]],6,FALSE)),"",VLOOKUP(Table11[[#This Row],[Auto nr.]],Tand2[[Auto nr.]:[Column1]],6,FALSE))</calculatedColumnFormula>
    </tableColumn>
    <tableColumn id="13" xr3:uid="{CC74D019-B9B9-4FE3-BB81-6115377CCD78}" name="Q3Hi" dataDxfId="27">
      <calculatedColumnFormula>IF(ISNA(VLOOKUP(Table11[[#This Row],[Auto nr.]],Kvali3[[Auto nr.]:[Column1]],6,FALSE)),"",VLOOKUP(Table11[[#This Row],[Auto nr.]],Kvali3[[Auto nr.]:[Column1]],6,FALSE))</calculatedColumnFormula>
    </tableColumn>
    <tableColumn id="14" xr3:uid="{AA468D1D-E77A-40D2-AF8B-7F61DFA1D272}" name="Q3Lo" dataDxfId="38">
      <calculatedColumnFormula>IF(ISNA(VLOOKUP(Table11[[#This Row],[Auto nr.]],Kvali3[[Auto nr.]:[Column1]],7,FALSE)),"",VLOOKUP(Table11[[#This Row],[Auto nr.]],Kvali3[[Auto nr.]:[Column1]],7,FALSE))</calculatedColumnFormula>
    </tableColumn>
    <tableColumn id="15" xr3:uid="{74B57674-1402-46BB-8854-D2601C065C64}" name="Q3Pos" dataDxfId="37">
      <calculatedColumnFormula>IF(ISNA(VLOOKUP(Table11[[#This Row],[Auto nr.]],Kvali3[[Auto nr.]:[Column1]],9,FALSE)),"",VLOOKUP(Table11[[#This Row],[Auto nr.]],Kvali3[[Auto nr.]:[Column1]],9,FALSE))</calculatedColumnFormula>
    </tableColumn>
    <tableColumn id="16" xr3:uid="{D50C5F47-B411-4820-99A1-DE090D8497FD}" name="T3Pos" dataDxfId="36">
      <calculatedColumnFormula>IF(ISNA(VLOOKUP(Table11[[#This Row],[Auto nr.]],Tand3[[Auto nr.]:[Column1]],7,FALSE)),"",VLOOKUP(Table11[[#This Row],[Auto nr.]],Tand3[[Auto nr.]:[Column1]],7,FALSE))</calculatedColumnFormula>
    </tableColumn>
    <tableColumn id="17" xr3:uid="{14B05D98-BD24-4830-BB43-6ECCA9B583F4}" name="T3Poi" dataDxfId="35">
      <calculatedColumnFormula>IF(ISNA(VLOOKUP(Table11[[#This Row],[Auto nr.]],Tand3[[Auto nr.]:[Column1]],6,FALSE)),"",VLOOKUP(Table11[[#This Row],[Auto nr.]],Tand3[[Auto nr.]:[Column1]],6,FALSE))</calculatedColumnFormula>
    </tableColumn>
    <tableColumn id="18" xr3:uid="{9BE0B5DD-709B-4B6B-9722-EA1608F2B084}" name="Q4Hi" dataDxfId="34">
      <calculatedColumnFormula>IF(ISNA(VLOOKUP(Table11[[#This Row],[Auto nr.]],Kvali4[[Auto nr.]:[Column1]],6,FALSE)),"",VLOOKUP(Table11[[#This Row],[Auto nr.]],Kvali4[[Auto nr.]:[Column1]],6,FALSE))</calculatedColumnFormula>
    </tableColumn>
    <tableColumn id="19" xr3:uid="{B9AFAB2A-C6F5-4182-B580-8C81BC36731D}" name="Q4Lo" dataDxfId="33">
      <calculatedColumnFormula>IF(ISNA(VLOOKUP(Table11[[#This Row],[Auto nr.]],Kvali4[[Auto nr.]:[Column1]],7,FALSE)),"",VLOOKUP(Table11[[#This Row],[Auto nr.]],Kvali4[[Auto nr.]:[Column1]],7,FALSE))</calculatedColumnFormula>
    </tableColumn>
    <tableColumn id="20" xr3:uid="{D0FF8E7A-00E8-4895-8696-C972A27A6A2F}" name="Q4Pos" dataDxfId="32">
      <calculatedColumnFormula>IF(ISNA(VLOOKUP(Table11[[#This Row],[Auto nr.]],Kvali4[[Auto nr.]:[Column1]],9,FALSE)),"",VLOOKUP(Table11[[#This Row],[Auto nr.]],Kvali4[[Auto nr.]:[Column1]],9,FALSE))</calculatedColumnFormula>
    </tableColumn>
    <tableColumn id="21" xr3:uid="{4697DB42-C7A6-48D9-BE4C-1C95EA6E749B}" name="T4Pos" dataDxfId="31">
      <calculatedColumnFormula>IF(ISNA(VLOOKUP(Table11[[#This Row],[Auto nr.]],Tand4[[Auto nr.]:[Column1]],7,FALSE)),"",VLOOKUP(Table11[[#This Row],[Auto nr.]],Tand4[[Auto nr.]:[Column1]],7,FALSE))</calculatedColumnFormula>
    </tableColumn>
    <tableColumn id="22" xr3:uid="{30AAD4E7-B460-427C-96C1-DCA1292706A4}" name="T4Poi" dataDxfId="30">
      <calculatedColumnFormula>IF(ISNA(VLOOKUP(Table11[[#This Row],[Auto nr.]],Tand4[[Auto nr.]:[Column1]],6,FALSE)),"",VLOOKUP(Table11[[#This Row],[Auto nr.]],Tand4[[Auto nr.]:[Column1]],6,FALSE))</calculatedColumnFormula>
    </tableColumn>
    <tableColumn id="23" xr3:uid="{D5C91349-75EB-48B4-A1EB-7B2E463E4B18}" name="Q5Hi" dataDxfId="6">
      <calculatedColumnFormula>IF(ISNA(VLOOKUP(Table11[[#This Row],[Auto nr.]],Kvali5[[Auto nr.]:[Column1]],6,FALSE)),"",VLOOKUP(Table11[[#This Row],[Auto nr.]],Kvali5[[Auto nr.]:[Column1]],6,FALSE))</calculatedColumnFormula>
    </tableColumn>
    <tableColumn id="24" xr3:uid="{06AFF1B3-965D-4180-8A47-2E8967C22C51}" name="Q5Lo" dataDxfId="5">
      <calculatedColumnFormula>IF(ISNA(VLOOKUP(Table11[[#This Row],[Auto nr.]],Kvali5[[Auto nr.]:[Column1]],7,FALSE)),"",VLOOKUP(Table11[[#This Row],[Auto nr.]],Kvali5[[Auto nr.]:[Column1]],7,FALSE))</calculatedColumnFormula>
    </tableColumn>
    <tableColumn id="25" xr3:uid="{BE39DECB-04C0-43A0-B731-E044B3AEBAF0}" name="Q5Pos" dataDxfId="4">
      <calculatedColumnFormula>IF(ISNA(VLOOKUP(Table11[[#This Row],[Auto nr.]],Kvali5[[Auto nr.]:[Column1]],9,FALSE)),"",VLOOKUP(Table11[[#This Row],[Auto nr.]],Kvali5[[Auto nr.]:[Column1]],9,FALSE))</calculatedColumnFormula>
    </tableColumn>
    <tableColumn id="26" xr3:uid="{95585BB5-C6BF-4031-A877-A6331EC1D953}" name="T5Pos" dataDxfId="3">
      <calculatedColumnFormula>IF(ISNA(VLOOKUP(Table11[[#This Row],[Auto nr.]],Tand5[[Auto nr.]:[Column1]],7,FALSE)),"",VLOOKUP(Table11[[#This Row],[Auto nr.]],Tand5[[Auto nr.]:[Column1]],7,FALSE))</calculatedColumnFormula>
    </tableColumn>
    <tableColumn id="27" xr3:uid="{47B6CFB3-8C23-49C9-B67E-58623A7290DC}" name="T5Poi" dataDxfId="2">
      <calculatedColumnFormula>IF(ISNA(VLOOKUP(Table11[[#This Row],[Auto nr.]],Tand5[[Auto nr.]:[Column1]],6,FALSE)),"",VLOOKUP(Table11[[#This Row],[Auto nr.]],Tand5[[Auto nr.]:[Column1]],6,FALSE))</calculatedColumnFormula>
    </tableColumn>
    <tableColumn id="28" xr3:uid="{190A37DD-DC81-47B4-9620-B373328D8562}" name="Labākais kvali rezultāts" dataDxfId="15">
      <calculatedColumnFormula>MAX(Table11[[#This Row],[Q1Hi]],Table11[[#This Row],[Q2Hi]],Table11[[#This Row],[Q3Hi]],Table11[[#This Row],[Q4Hi]],Table11[[#This Row],[Q5Hi]])</calculatedColumnFormula>
    </tableColumn>
    <tableColumn id="29" xr3:uid="{299531A4-239F-49B7-8186-890F287143F5}" name="Vidējais kvali rezultāts" dataDxfId="14">
      <calculatedColumnFormula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calculatedColumnFormula>
    </tableColumn>
    <tableColumn id="30" xr3:uid="{B8E9306D-C8C8-4C76-B9FA-9DB153205A69}" name="Labākā kvali pozīcija" dataDxfId="13">
      <calculatedColumnFormula>MIN(Table11[[#This Row],[Q1Pos]],Table11[[#This Row],[Q2Pos]],Table11[[#This Row],[Q3Pos]],Table11[[#This Row],[Q4Pos]],Table11[[#This Row],[Q5Pos]])</calculatedColumnFormula>
    </tableColumn>
    <tableColumn id="31" xr3:uid="{9DCB4B65-9EA1-4922-B87E-AABCB7430891}" name="Vidējā kvali pozīcija" dataDxfId="12">
      <calculatedColumnFormula>AVERAGE(Table11[[#This Row],[Q1Pos]],Table11[[#This Row],[Q2Pos]],Table11[[#This Row],[Q3Pos]],Table11[[#This Row],[Q4Pos]],Table11[[#This Row],[Q5Pos]])</calculatedColumnFormula>
    </tableColumn>
    <tableColumn id="32" xr3:uid="{0CFC3B93-5320-416C-8AFD-C6E4557AA347}" name="Labākā pozīcija posmā" dataDxfId="11">
      <calculatedColumnFormula>MIN(Table11[[#This Row],[T1Pos]],Table11[[#This Row],[T2Pos]],Table11[[#This Row],[T3Pos]],Table11[[#This Row],[T4Pos]],Table11[[#This Row],[T5Pos]])</calculatedColumnFormula>
    </tableColumn>
    <tableColumn id="33" xr3:uid="{25E48AB5-9E46-4B91-AC2A-4EDE0ADD598C}" name="Vidējā pozīcija posmos" dataDxfId="10">
      <calculatedColumnFormula>AVERAGE(Table11[[#This Row],[T1Pos]],Table11[[#This Row],[T2Pos]],Table11[[#This Row],[T3Pos]],Table11[[#This Row],[T4Pos]],Table11[[#This Row],[T5Pos]])</calculatedColumnFormula>
    </tableColumn>
    <tableColumn id="34" xr3:uid="{A6CB9D36-AEBE-4B63-9482-AF99F00D4A27}" name="Visvairāk iegūto punktu posmā" dataDxfId="9">
      <calculatedColumnFormula>MAX(Table11[[#This Row],[T1Poi]],Table11[[#This Row],[T2Poi]],Table11[[#This Row],[T3Poi]],Table11[[#This Row],[T4Poi]],Table11[[#This Row],[T5Poi]],)</calculatedColumnFormula>
    </tableColumn>
    <tableColumn id="35" xr3:uid="{E6290250-F3AC-49F3-B921-9D13671D66FD}" name="Vidēji iegūtie punkti posmā" dataDxfId="8">
      <calculatedColumnFormula>AVERAGE(Table11[[#This Row],[T1Poi]],Table11[[#This Row],[T2Poi]],Table11[[#This Row],[T3Poi]],Table11[[#This Row],[T4Poi]],Table11[[#This Row],[T5Poi]])</calculatedColumnFormula>
    </tableColumn>
    <tableColumn id="36" xr3:uid="{795FA455-94DA-49C4-B726-A28DF314EC9E}" name="Iekvalificējies posmos" dataDxfId="7">
      <calculatedColumnFormula>SUM(IF(Table11[[#This Row],[Q1Hi]]&lt;&gt;"",1,0),IF(Table11[[#This Row],[Q2Hi]]&lt;&gt;"",1,0),IF(Table11[[#This Row],[Q3Hi]]&lt;&gt;"",1,0),IF(Table11[[#This Row],[Q4Hi]]&lt;&gt;"",1,0),IF(Table11[[#This Row],[Q5Hi]]&lt;&gt;"",1,0))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AE789B2-8205-4E6D-8394-715836B9B84B}" name="Kvali5" displayName="Kvali5" ref="B2:K15" totalsRowShown="0" headerRowDxfId="64" dataDxfId="65">
  <autoFilter ref="B2:K15" xr:uid="{8AE789B2-8205-4E6D-8394-715836B9B84B}"/>
  <tableColumns count="10">
    <tableColumn id="1" xr3:uid="{0846D7A6-4258-4035-83BB-724D5CC8A6EC}" name="Quali pos." dataDxfId="74"/>
    <tableColumn id="2" xr3:uid="{0D8E4409-82E5-41A4-B520-C1BF279D51E3}" name="Auto nr." dataDxfId="73"/>
    <tableColumn id="3" xr3:uid="{312F6D95-559B-4C23-8689-B662F1B32B90}" name="Vards" dataDxfId="72"/>
    <tableColumn id="4" xr3:uid="{C8B0681A-05BF-4FA0-9C4E-F95C0C0B1261}" name="Auto" dataDxfId="71"/>
    <tableColumn id="5" xr3:uid="{C1EE4DC7-13BE-4A8F-B29A-F06EDA7FE26B}" name="1. brauciens" dataDxfId="70"/>
    <tableColumn id="6" xr3:uid="{5E485774-1F9E-4486-AAFF-AFCA99B0EF9E}" name="2. brauciens" dataDxfId="69"/>
    <tableColumn id="7" xr3:uid="{6982FC20-B3EB-4D23-B72E-E096F04F9824}" name="H" dataDxfId="68"/>
    <tableColumn id="8" xr3:uid="{4351A9AB-B5CD-4C49-BEB9-612920605F8A}" name="L" dataDxfId="67"/>
    <tableColumn id="9" xr3:uid="{EE103EEA-5B45-4F3B-9E9D-5EE6C54C91BC}" name="Iegutie punkti" dataDxfId="66"/>
    <tableColumn id="10" xr3:uid="{305C4195-74D0-4FB3-8095-D6079428B875}" name="Column1" dataDxfId="48">
      <calculatedColumnFormula>Kvali5[[#This Row],[Quali pos.]]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734776F-01AE-4169-A305-6F514C84755C}" name="Tand5" displayName="Tand5" ref="B2:J15" totalsRowShown="0" headerRowDxfId="56" dataDxfId="57">
  <autoFilter ref="B2:J15" xr:uid="{0734776F-01AE-4169-A305-6F514C84755C}"/>
  <tableColumns count="9">
    <tableColumn id="1" xr3:uid="{53E22044-6214-4398-8F43-520B5B8D7718}" name="Pozīcija sacensībās" dataDxfId="63"/>
    <tableColumn id="2" xr3:uid="{0CDB06CA-AEC3-4E04-93D5-D294513FEC44}" name="Quali pos." dataDxfId="62"/>
    <tableColumn id="3" xr3:uid="{BF3D1DDD-8751-423B-81DF-154DF2055E53}" name="Auto nr." dataDxfId="61"/>
    <tableColumn id="4" xr3:uid="{0C21A472-4F14-448F-BDDB-3262655A54F0}" name="Vārds"/>
    <tableColumn id="5" xr3:uid="{2F397118-6B60-4D6D-9F2D-3F6547291B86}" name="Auto"/>
    <tableColumn id="6" xr3:uid="{9B305D29-AF38-49DA-96DD-99AA5B9B020B}" name="Iegūtie punkti tandēmos" dataDxfId="60"/>
    <tableColumn id="7" xr3:uid="{392B764B-EB23-47D7-932E-A9D47E504BA1}" name="Iegūtie punkti kvalifikācijā" dataDxfId="59"/>
    <tableColumn id="8" xr3:uid="{A10CA4D7-C053-4F7E-BA19-BE1644AEF0A7}" name="Iegūtie punkti posmā" dataDxfId="58"/>
    <tableColumn id="9" xr3:uid="{63C51A1D-2C29-4660-9FA2-050331751CB8}" name="Column1" dataDxfId="47">
      <calculatedColumnFormula>Tand5[[#This Row],[Pozīcija sacensībās]]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717E7A-AC9F-4DD3-9487-2C947661962F}" name="Kvali1" displayName="Kvali1" ref="B2:K31" totalsRowShown="0">
  <autoFilter ref="B2:K31" xr:uid="{B7717E7A-AC9F-4DD3-9487-2C947661962F}"/>
  <tableColumns count="10">
    <tableColumn id="1" xr3:uid="{B4786FCC-B93E-4905-874F-C8FDEB8346F6}" name="Kvali. Pos."/>
    <tableColumn id="2" xr3:uid="{2114802F-5520-4A39-884B-B7DA289ED46B}" name="Auto nr."/>
    <tableColumn id="3" xr3:uid="{034DC606-08AA-4C31-ABBB-1202D907DD04}" name="Vārds"/>
    <tableColumn id="4" xr3:uid="{214337F6-5042-4500-970B-7D946920BB97}" name="Auto"/>
    <tableColumn id="5" xr3:uid="{5EC3A995-D1C3-4CF7-B010-1CAED98E2C7C}" name="1. brauciens"/>
    <tableColumn id="6" xr3:uid="{C0CB094A-D6EB-423E-9D26-86EE5BE5C621}" name="2. brauciens"/>
    <tableColumn id="7" xr3:uid="{DE8E9147-77D8-44BE-B05D-9060CAAD97B6}" name="H"/>
    <tableColumn id="8" xr3:uid="{7BEA862A-B6BC-410D-AECD-E532B2F66108}" name="L"/>
    <tableColumn id="9" xr3:uid="{0BC52A40-D7B1-4A06-8527-FAE841F0C7BE}" name="Iegūtie punkti"/>
    <tableColumn id="10" xr3:uid="{112F2327-1D0A-4AD9-9678-DD1C60D56003}" name="Column1" dataDxfId="55">
      <calculatedColumnFormula>Kvali1[[#This Row],[Kvali. Pos.]]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82E0A6-DC26-4B26-A674-723446A39D27}" name="Tand1" displayName="Tand1" ref="B2:I31" totalsRowShown="0">
  <autoFilter ref="B2:I31" xr:uid="{9282E0A6-DC26-4B26-A674-723446A39D27}"/>
  <tableColumns count="8">
    <tableColumn id="1" xr3:uid="{BA065390-3143-49F5-828C-E83230257B40}" name="Pozīcija sacensībās"/>
    <tableColumn id="2" xr3:uid="{D6258823-2E7A-47CB-942A-BD5A6751A9D0}" name="Auto nr."/>
    <tableColumn id="3" xr3:uid="{A4EB97CC-79FC-4947-B54F-E0595E5A11A5}" name="Vārds"/>
    <tableColumn id="4" xr3:uid="{9E3BD55B-2E32-4052-822C-954B3C3EAD05}" name="Auto"/>
    <tableColumn id="5" xr3:uid="{DC634760-8A5C-4EAD-ACF8-DB53631EC9B7}" name="Iegūtie punkti kvalifikācijā"/>
    <tableColumn id="6" xr3:uid="{5B0DFB4E-42EE-45CA-943C-E7ACE12EC24A}" name="iegūtie punkti tandēmos"/>
    <tableColumn id="7" xr3:uid="{4BAA9200-B8B2-4F6D-8167-A698FBA4E5CD}" name="Iegūtie punkti pirmajā posmā"/>
    <tableColumn id="8" xr3:uid="{7DC74A29-6FD9-4E33-89D9-005CD87E8215}" name="Column1" dataDxfId="54">
      <calculatedColumnFormula>Tand1[[#This Row],[Pozīcija sacensībās]]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FF5858-D8AF-4971-B39A-7494AA1EECC3}" name="Kvali2" displayName="Kvali2" ref="B2:K28" totalsRowShown="0">
  <autoFilter ref="B2:K28" xr:uid="{4EFF5858-D8AF-4971-B39A-7494AA1EECC3}"/>
  <tableColumns count="10">
    <tableColumn id="1" xr3:uid="{0C422C14-61BE-4D6E-AAD4-C6F459BA1B16}" name="Quali pos."/>
    <tableColumn id="2" xr3:uid="{F22BF66E-896D-402E-9DA2-F311B552DFF0}" name="Auto nr."/>
    <tableColumn id="3" xr3:uid="{78486C4D-730C-4EBD-A2BF-75D50A7579A0}" name="Vards"/>
    <tableColumn id="4" xr3:uid="{DF0151BD-1667-4B20-ADE5-9E158F94631E}" name="Auto"/>
    <tableColumn id="5" xr3:uid="{7E220BA6-3567-48AA-ADE1-C2E554F0C739}" name="1. brauciens"/>
    <tableColumn id="6" xr3:uid="{242B367D-F1EB-49C0-92B5-842343815F66}" name="2. brauciens"/>
    <tableColumn id="7" xr3:uid="{6D6C291B-DFA2-4259-8F37-41D10C4C2583}" name="H"/>
    <tableColumn id="8" xr3:uid="{FF2484E3-4E76-461D-99DB-34675E2DC4FC}" name="L"/>
    <tableColumn id="9" xr3:uid="{845B9A4A-619E-4BA3-ABD7-D7057CFB8F83}" name="Iegutie punkti"/>
    <tableColumn id="10" xr3:uid="{F6AC7393-1D32-4DCE-B4B9-7F951BBD93EA}" name="Column1" dataDxfId="53">
      <calculatedColumnFormula>Kvali2[[#This Row],[Quali pos.]]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8B65C1E-43D6-4014-950F-B17E5D6C5E10}" name="Tand2" displayName="Tand2" ref="B2:I28" totalsRowShown="0" headerRowDxfId="25" dataDxfId="24">
  <autoFilter ref="B2:I28" xr:uid="{E8B65C1E-43D6-4014-950F-B17E5D6C5E10}"/>
  <tableColumns count="8">
    <tableColumn id="1" xr3:uid="{EBCDAB80-F843-41E4-9B38-B166FFF96631}" name="Pozīcija sacensībās" dataDxfId="23"/>
    <tableColumn id="2" xr3:uid="{843DE652-9E49-4970-A938-58A2A70D4A61}" name="Auto nr." dataDxfId="22"/>
    <tableColumn id="3" xr3:uid="{8CDB8E11-C26B-4563-B831-25232355CD3C}" name="Vārds" dataDxfId="21"/>
    <tableColumn id="4" xr3:uid="{045698EC-ED36-46E3-90BB-1C91EBD17726}" name="Auto" dataDxfId="20"/>
    <tableColumn id="5" xr3:uid="{7BE711D5-05C5-453A-9143-C2F4CCB38E4D}" name="Iegūtie punkti kvalifikācijā" dataDxfId="19"/>
    <tableColumn id="6" xr3:uid="{74BA7282-978C-4FAD-9A16-3059A5878E2C}" name="iegūtie punkti tandēmos" dataDxfId="18"/>
    <tableColumn id="7" xr3:uid="{0F7232AB-147A-41EC-AF1F-8195521665B7}" name="Iegūtie punkti pirmajā posmā" dataDxfId="16"/>
    <tableColumn id="8" xr3:uid="{3242A78D-CA01-42F4-A102-6272EABA8087}" name="Column1" dataDxfId="17">
      <calculatedColumnFormula>Tand2[[#This Row],[Pozīcija sacensībās]]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8C70E43-901B-4EA2-8518-F176C621845A}" name="Kvali3" displayName="Kvali3" ref="B2:K19" totalsRowShown="0" headerRowDxfId="102" dataDxfId="103">
  <autoFilter ref="B2:K19" xr:uid="{38C70E43-901B-4EA2-8518-F176C621845A}"/>
  <tableColumns count="10">
    <tableColumn id="1" xr3:uid="{5C46FE3A-74E4-4D2F-B3D3-C6552E9485F7}" name="Quali pos." dataDxfId="112"/>
    <tableColumn id="2" xr3:uid="{A405218B-AFFC-424C-8450-B79382D89882}" name="Auto nr." dataDxfId="111"/>
    <tableColumn id="3" xr3:uid="{F853AB47-0CEA-432B-A9C5-F11492080624}" name="Vards" dataDxfId="110"/>
    <tableColumn id="4" xr3:uid="{3F9F56CB-41FC-4D73-A202-BD0A1726E621}" name="Auto" dataDxfId="109"/>
    <tableColumn id="5" xr3:uid="{E4BE9090-EE97-451E-B18F-E0A92CDF8053}" name="1. brauciens" dataDxfId="108"/>
    <tableColumn id="6" xr3:uid="{A0392F15-03BA-4C9D-882C-373250D970F6}" name="2. brauciens" dataDxfId="107"/>
    <tableColumn id="7" xr3:uid="{C4A28F0D-B4D3-4AD8-AB09-CC2B3306F6C1}" name="H" dataDxfId="106"/>
    <tableColumn id="8" xr3:uid="{860B347E-C626-41CB-902D-BE1537E48C3E}" name="L" dataDxfId="105"/>
    <tableColumn id="9" xr3:uid="{17C93F41-90ED-4A39-A495-7125A930F247}" name="Iegutie punkti" dataDxfId="104"/>
    <tableColumn id="10" xr3:uid="{F3C3DA5F-EA1A-4248-8673-E44DC638161A}" name="Column1" dataDxfId="52">
      <calculatedColumnFormula>Kvali3[[#This Row],[Quali pos.]]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046846C-BFA8-486B-86C5-E7E1CCC00F8D}" name="Tand3" displayName="Tand3" ref="B4:J21" totalsRowShown="0" headerRowDxfId="94" dataDxfId="95">
  <autoFilter ref="B4:J21" xr:uid="{B046846C-BFA8-486B-86C5-E7E1CCC00F8D}"/>
  <tableColumns count="9">
    <tableColumn id="1" xr3:uid="{D5EE95F1-A71B-4C9B-A5CD-0384F32417BD}" name="Pozīcija sacensībās" dataDxfId="101"/>
    <tableColumn id="2" xr3:uid="{B79033D7-D04C-437E-AFFA-A21C91890A2D}" name="Quali pos." dataDxfId="100"/>
    <tableColumn id="3" xr3:uid="{748FE95B-40E0-4A25-8B30-225A84C04EA3}" name="Auto nr." dataDxfId="99"/>
    <tableColumn id="4" xr3:uid="{956D3650-EE95-4A14-BE0D-255A0D9ED1C1}" name="Vārds"/>
    <tableColumn id="5" xr3:uid="{0FB75A21-9FC0-40EA-9958-A2D0CAF9493D}" name="Auto"/>
    <tableColumn id="6" xr3:uid="{BC6BB251-14CE-49FF-AAD1-F1EF8A8B95F7}" name="Iegūtie punkti tandēmos" dataDxfId="98"/>
    <tableColumn id="7" xr3:uid="{B0DBADF4-FC57-4DDC-A477-DEB22E534F70}" name="Iegūtie punkti kvalifikācijā" dataDxfId="97"/>
    <tableColumn id="8" xr3:uid="{25133622-425B-40F5-B0F8-BFFFE75DF268}" name="Iegūtie punkti posmā" dataDxfId="96"/>
    <tableColumn id="9" xr3:uid="{53542433-47FE-4CC8-B07A-DB730F115542}" name="Column1" dataDxfId="51">
      <calculatedColumnFormula>Tand3[[#This Row],[Pozīcija sacensībās]]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0FE59ED-AEAE-4A1D-894F-9BBA5BFCD76C}" name="Kvali4" displayName="Kvali4" ref="B2:K16" totalsRowShown="0" headerRowDxfId="83" dataDxfId="84">
  <autoFilter ref="B2:K16" xr:uid="{B0FE59ED-AEAE-4A1D-894F-9BBA5BFCD76C}"/>
  <tableColumns count="10">
    <tableColumn id="1" xr3:uid="{2A74038D-5DA6-4BEB-84B2-61BD39F8257A}" name="Quali pos." dataDxfId="93"/>
    <tableColumn id="2" xr3:uid="{60EDC43B-0928-4EF6-A168-080464DB46DA}" name="Auto nr." dataDxfId="92"/>
    <tableColumn id="3" xr3:uid="{11F1FCA0-E064-4456-8EE6-B296D4A128D8}" name="Vards" dataDxfId="91"/>
    <tableColumn id="4" xr3:uid="{7671EB21-E39C-48E2-8B28-0C6F898A56C1}" name="Auto" dataDxfId="90"/>
    <tableColumn id="5" xr3:uid="{715CDFAA-B24F-4B36-8F3F-0F5430E1E252}" name="1. brauciens" dataDxfId="89"/>
    <tableColumn id="6" xr3:uid="{DD67BC0F-210D-4E7F-87D1-77DDB19A1C68}" name="2. brauciens" dataDxfId="88"/>
    <tableColumn id="7" xr3:uid="{3E31EE78-831D-4618-95E1-45571C11B299}" name="H" dataDxfId="87"/>
    <tableColumn id="8" xr3:uid="{0F7C784D-3D97-4BDE-8F97-2E3F024E2ED0}" name="L" dataDxfId="86"/>
    <tableColumn id="9" xr3:uid="{B5364945-A387-4BD7-89AA-2655BDA5B966}" name="Iegutie punkti" dataDxfId="85"/>
    <tableColumn id="10" xr3:uid="{BC4666D2-7102-4ECA-B2CA-90043CFB0D2B}" name="Column1" dataDxfId="50">
      <calculatedColumnFormula>Kvali4[[#This Row],[Quali pos.]]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5C52301-CCD5-448E-BA59-07AF8EE245F0}" name="Tand4" displayName="Tand4" ref="B2:J16" totalsRowShown="0" headerRowDxfId="75" dataDxfId="76">
  <autoFilter ref="B2:J16" xr:uid="{E5C52301-CCD5-448E-BA59-07AF8EE245F0}"/>
  <tableColumns count="9">
    <tableColumn id="1" xr3:uid="{BB936293-8DF9-456F-90A4-26312B457368}" name="Pozīcija sacensībās" dataDxfId="82"/>
    <tableColumn id="2" xr3:uid="{12751D36-E381-4D71-BA8E-85F5D23DB059}" name="Quali pos." dataDxfId="81"/>
    <tableColumn id="3" xr3:uid="{A2466513-BA7C-4141-AE39-E9139689A652}" name="Auto nr." dataDxfId="80"/>
    <tableColumn id="4" xr3:uid="{0F28D913-BBBA-4AF7-8930-2E8E53D0D087}" name="Vārds"/>
    <tableColumn id="5" xr3:uid="{C7DF2CAA-AFD3-4D48-9EA1-D40250B2F638}" name="Auto"/>
    <tableColumn id="6" xr3:uid="{FF7D2139-9AD0-4253-BFD9-6B710C09E4DE}" name="Iegūtie punkti tandēmos" dataDxfId="79"/>
    <tableColumn id="7" xr3:uid="{9E55C2D0-9868-4725-A54D-A430262E7D71}" name="Iegūtie punkti kvalifikācijā" dataDxfId="78"/>
    <tableColumn id="8" xr3:uid="{E006F51C-C495-41FB-8AD0-DCBB48CA1C5F}" name="Iegūtie punkti posmā" dataDxfId="77"/>
    <tableColumn id="9" xr3:uid="{247BDF18-5881-4D88-A4E1-D1174DF9B4E7}" name="Column1" dataDxfId="49">
      <calculatedColumnFormula>Tand4[[#This Row],[Pozīcija sacensībās]]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0213-5C78-4C41-843C-700D85CBE18F}">
  <dimension ref="B2:AK44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Q24" sqref="AQ24"/>
    </sheetView>
  </sheetViews>
  <sheetFormatPr defaultRowHeight="15" outlineLevelCol="1" x14ac:dyDescent="0.25"/>
  <cols>
    <col min="2" max="2" width="10.7109375" bestFit="1" customWidth="1"/>
    <col min="3" max="3" width="20.28515625" bestFit="1" customWidth="1"/>
    <col min="4" max="4" width="7.85546875" customWidth="1" outlineLevel="1"/>
    <col min="5" max="5" width="8.28515625" customWidth="1" outlineLevel="1"/>
    <col min="6" max="6" width="9.140625" customWidth="1" outlineLevel="1"/>
    <col min="7" max="7" width="8.7109375" customWidth="1" outlineLevel="1"/>
    <col min="8" max="8" width="8.42578125" customWidth="1" outlineLevel="1"/>
    <col min="9" max="9" width="7.85546875" customWidth="1" outlineLevel="1"/>
    <col min="10" max="10" width="8.28515625" customWidth="1" outlineLevel="1"/>
    <col min="11" max="11" width="9.140625" customWidth="1" outlineLevel="1"/>
    <col min="12" max="12" width="8.7109375" customWidth="1" outlineLevel="1"/>
    <col min="13" max="13" width="8.42578125" customWidth="1" outlineLevel="1"/>
    <col min="14" max="14" width="7.85546875" customWidth="1" outlineLevel="1"/>
    <col min="15" max="15" width="8.28515625" customWidth="1" outlineLevel="1"/>
    <col min="16" max="16" width="9.140625" customWidth="1" outlineLevel="1"/>
    <col min="17" max="17" width="8.7109375" customWidth="1" outlineLevel="1"/>
    <col min="18" max="18" width="8.42578125" customWidth="1" outlineLevel="1"/>
    <col min="19" max="19" width="7.85546875" customWidth="1" outlineLevel="1"/>
    <col min="20" max="20" width="8.28515625" customWidth="1" outlineLevel="1"/>
    <col min="21" max="21" width="9.140625" customWidth="1" outlineLevel="1"/>
    <col min="22" max="22" width="8.7109375" customWidth="1" outlineLevel="1"/>
    <col min="23" max="23" width="8.42578125" customWidth="1" outlineLevel="1"/>
    <col min="24" max="24" width="7.85546875" customWidth="1" outlineLevel="1"/>
    <col min="25" max="25" width="8.28515625" customWidth="1" outlineLevel="1"/>
    <col min="26" max="26" width="9.140625" customWidth="1" outlineLevel="1"/>
    <col min="27" max="27" width="8.7109375" customWidth="1" outlineLevel="1"/>
    <col min="28" max="28" width="11.5703125" customWidth="1" outlineLevel="1"/>
    <col min="29" max="29" width="15.42578125" bestFit="1" customWidth="1"/>
    <col min="30" max="30" width="15" bestFit="1" customWidth="1"/>
    <col min="31" max="31" width="13.85546875" bestFit="1" customWidth="1"/>
    <col min="32" max="32" width="13.5703125" bestFit="1" customWidth="1"/>
    <col min="33" max="33" width="16" bestFit="1" customWidth="1"/>
    <col min="34" max="34" width="15.7109375" bestFit="1" customWidth="1"/>
    <col min="35" max="35" width="17.5703125" bestFit="1" customWidth="1"/>
    <col min="36" max="36" width="9.7109375" bestFit="1" customWidth="1"/>
    <col min="37" max="37" width="13.140625" customWidth="1"/>
  </cols>
  <sheetData>
    <row r="2" spans="2:37" s="25" customFormat="1" ht="60.75" thickBot="1" x14ac:dyDescent="0.3">
      <c r="B2" s="25" t="s">
        <v>1</v>
      </c>
      <c r="C2" s="25" t="s">
        <v>2</v>
      </c>
      <c r="D2" s="25" t="s">
        <v>116</v>
      </c>
      <c r="E2" s="25" t="s">
        <v>117</v>
      </c>
      <c r="F2" s="25" t="s">
        <v>118</v>
      </c>
      <c r="G2" s="25" t="s">
        <v>115</v>
      </c>
      <c r="H2" s="25" t="s">
        <v>119</v>
      </c>
      <c r="I2" s="25" t="s">
        <v>120</v>
      </c>
      <c r="J2" s="25" t="s">
        <v>121</v>
      </c>
      <c r="K2" s="25" t="s">
        <v>122</v>
      </c>
      <c r="L2" s="25" t="s">
        <v>123</v>
      </c>
      <c r="M2" s="25" t="s">
        <v>124</v>
      </c>
      <c r="N2" s="25" t="s">
        <v>125</v>
      </c>
      <c r="O2" s="25" t="s">
        <v>126</v>
      </c>
      <c r="P2" s="25" t="s">
        <v>127</v>
      </c>
      <c r="Q2" s="25" t="s">
        <v>128</v>
      </c>
      <c r="R2" s="25" t="s">
        <v>129</v>
      </c>
      <c r="S2" s="25" t="s">
        <v>130</v>
      </c>
      <c r="T2" s="25" t="s">
        <v>131</v>
      </c>
      <c r="U2" s="25" t="s">
        <v>132</v>
      </c>
      <c r="V2" s="25" t="s">
        <v>133</v>
      </c>
      <c r="W2" s="25" t="s">
        <v>134</v>
      </c>
      <c r="X2" s="25" t="s">
        <v>135</v>
      </c>
      <c r="Y2" s="25" t="s">
        <v>136</v>
      </c>
      <c r="Z2" s="25" t="s">
        <v>137</v>
      </c>
      <c r="AA2" s="25" t="s">
        <v>138</v>
      </c>
      <c r="AB2" s="25" t="s">
        <v>139</v>
      </c>
      <c r="AC2" s="27" t="s">
        <v>140</v>
      </c>
      <c r="AD2" s="27" t="s">
        <v>141</v>
      </c>
      <c r="AE2" s="27" t="s">
        <v>142</v>
      </c>
      <c r="AF2" s="27" t="s">
        <v>143</v>
      </c>
      <c r="AG2" s="27" t="s">
        <v>144</v>
      </c>
      <c r="AH2" s="27" t="s">
        <v>145</v>
      </c>
      <c r="AI2" s="27" t="s">
        <v>146</v>
      </c>
      <c r="AJ2" s="27" t="s">
        <v>147</v>
      </c>
      <c r="AK2" s="27" t="s">
        <v>148</v>
      </c>
    </row>
    <row r="3" spans="2:37" x14ac:dyDescent="0.25">
      <c r="B3" s="47">
        <v>53</v>
      </c>
      <c r="C3" s="48" t="s">
        <v>79</v>
      </c>
      <c r="D3" s="30">
        <f>IF(ISNA(VLOOKUP(Table11[[#This Row],[Auto nr.]],Kvali1[[Auto nr.]:[Column1]],6,FALSE)),"",VLOOKUP(Table11[[#This Row],[Auto nr.]],Kvali1[[Auto nr.]:[Column1]],6,FALSE))</f>
        <v>96</v>
      </c>
      <c r="E3" s="30">
        <f>IF(ISNA(VLOOKUP(Table11[[#This Row],[Auto nr.]],Kvali1[[Auto nr.]:[Column1]],7,FALSE)),"",VLOOKUP(Table11[[#This Row],[Auto nr.]],Kvali1[[Auto nr.]:[Column1]],7,FALSE))</f>
        <v>90</v>
      </c>
      <c r="F3" s="30">
        <f>IF(ISNA(VLOOKUP(Table11[[#This Row],[Auto nr.]],Kvali1[[Auto nr.]:[Column1]],9,FALSE)),"",VLOOKUP(Table11[[#This Row],[Auto nr.]],Kvali1[[Auto nr.]:[Column1]],9,FALSE))</f>
        <v>1</v>
      </c>
      <c r="G3" s="31">
        <f>IF(ISNA(VLOOKUP(Table11[[#This Row],[Auto nr.]],Tand1[[Auto nr.]:[Column1]],7,FALSE)),"",VLOOKUP(Table11[[#This Row],[Auto nr.]],Tand1[[Auto nr.]:[Column1]],7,FALSE))</f>
        <v>3</v>
      </c>
      <c r="H3" s="32">
        <f>IF(ISNA(VLOOKUP(Table11[[#This Row],[Auto nr.]],Tand1[[Auto nr.]:[Column1]],6,FALSE)),"",VLOOKUP(Table11[[#This Row],[Auto nr.]],Tand1[[Auto nr.]:[Column1]],6,FALSE))</f>
        <v>90</v>
      </c>
      <c r="I3" s="39">
        <f>IF(ISNA(VLOOKUP(Table11[[#This Row],[Auto nr.]],Kvali2[[Auto nr.]:[Column1]],6,FALSE)),"",VLOOKUP(Table11[[#This Row],[Auto nr.]],Kvali2[[Auto nr.]:[Column1]],6,FALSE))</f>
        <v>89</v>
      </c>
      <c r="J3" s="31">
        <f>IF(ISNA(VLOOKUP(Table11[[#This Row],[Auto nr.]],Kvali2[[Auto nr.]:[Column1]],7,FALSE)),"",VLOOKUP(Table11[[#This Row],[Auto nr.]],Kvali2[[Auto nr.]:[Column1]],7,FALSE))</f>
        <v>88</v>
      </c>
      <c r="K3" s="31">
        <f>IF(ISNA(VLOOKUP(Table11[[#This Row],[Auto nr.]],Kvali2[[Auto nr.]:[Column1]],9,FALSE)),"",VLOOKUP(Table11[[#This Row],[Auto nr.]],Kvali2[[Auto nr.]:[Column1]],9,FALSE))</f>
        <v>3</v>
      </c>
      <c r="L3" s="31">
        <f>IF(ISNA(VLOOKUP(Table11[[#This Row],[Auto nr.]],Tand2[[Auto nr.]:[Column1]],7,FALSE)),"",VLOOKUP(Table11[[#This Row],[Auto nr.]],Tand2[[Auto nr.]:[Column1]],7,FALSE))</f>
        <v>1</v>
      </c>
      <c r="M3" s="32">
        <f>IF(ISNA(VLOOKUP(Table11[[#This Row],[Auto nr.]],Tand2[[Auto nr.]:[Column1]],6,FALSE)),"",VLOOKUP(Table11[[#This Row],[Auto nr.]],Tand2[[Auto nr.]:[Column1]],6,FALSE))</f>
        <v>108</v>
      </c>
      <c r="N3" s="39">
        <f>IF(ISNA(VLOOKUP(Table11[[#This Row],[Auto nr.]],Kvali3[[Auto nr.]:[Column1]],6,FALSE)),"",VLOOKUP(Table11[[#This Row],[Auto nr.]],Kvali3[[Auto nr.]:[Column1]],6,FALSE))</f>
        <v>92</v>
      </c>
      <c r="O3" s="31">
        <f>IF(ISNA(VLOOKUP(Table11[[#This Row],[Auto nr.]],Kvali3[[Auto nr.]:[Column1]],7,FALSE)),"",VLOOKUP(Table11[[#This Row],[Auto nr.]],Kvali3[[Auto nr.]:[Column1]],7,FALSE))</f>
        <v>91</v>
      </c>
      <c r="P3" s="31">
        <f>IF(ISNA(VLOOKUP(Table11[[#This Row],[Auto nr.]],Kvali3[[Auto nr.]:[Column1]],9,FALSE)),"",VLOOKUP(Table11[[#This Row],[Auto nr.]],Kvali3[[Auto nr.]:[Column1]],9,FALSE))</f>
        <v>2</v>
      </c>
      <c r="Q3" s="31">
        <f>IF(ISNA(VLOOKUP(Table11[[#This Row],[Auto nr.]],Tand3[[Auto nr.]:[Column1]],7,FALSE)),"",VLOOKUP(Table11[[#This Row],[Auto nr.]],Tand3[[Auto nr.]:[Column1]],7,FALSE))</f>
        <v>3</v>
      </c>
      <c r="R3" s="32">
        <f>IF(ISNA(VLOOKUP(Table11[[#This Row],[Auto nr.]],Tand3[[Auto nr.]:[Column1]],6,FALSE)),"",VLOOKUP(Table11[[#This Row],[Auto nr.]],Tand3[[Auto nr.]:[Column1]],6,FALSE))</f>
        <v>88</v>
      </c>
      <c r="S3" s="39">
        <f>IF(ISNA(VLOOKUP(Table11[[#This Row],[Auto nr.]],Kvali4[[Auto nr.]:[Column1]],6,FALSE)),"",VLOOKUP(Table11[[#This Row],[Auto nr.]],Kvali4[[Auto nr.]:[Column1]],6,FALSE))</f>
        <v>85</v>
      </c>
      <c r="T3" s="31">
        <f>IF(ISNA(VLOOKUP(Table11[[#This Row],[Auto nr.]],Kvali4[[Auto nr.]:[Column1]],7,FALSE)),"",VLOOKUP(Table11[[#This Row],[Auto nr.]],Kvali4[[Auto nr.]:[Column1]],7,FALSE))</f>
        <v>80</v>
      </c>
      <c r="U3" s="31">
        <f>IF(ISNA(VLOOKUP(Table11[[#This Row],[Auto nr.]],Kvali4[[Auto nr.]:[Column1]],9,FALSE)),"",VLOOKUP(Table11[[#This Row],[Auto nr.]],Kvali4[[Auto nr.]:[Column1]],9,FALSE))</f>
        <v>2</v>
      </c>
      <c r="V3" s="31">
        <f>IF(ISNA(VLOOKUP(Table11[[#This Row],[Auto nr.]],Tand4[[Auto nr.]:[Column1]],7,FALSE)),"",VLOOKUP(Table11[[#This Row],[Auto nr.]],Tand4[[Auto nr.]:[Column1]],7,FALSE))</f>
        <v>1</v>
      </c>
      <c r="W3" s="32">
        <f>IF(ISNA(VLOOKUP(Table11[[#This Row],[Auto nr.]],Tand4[[Auto nr.]:[Column1]],6,FALSE)),"",VLOOKUP(Table11[[#This Row],[Auto nr.]],Tand4[[Auto nr.]:[Column1]],6,FALSE))</f>
        <v>110</v>
      </c>
      <c r="X3" s="39">
        <f>IF(ISNA(VLOOKUP(Table11[[#This Row],[Auto nr.]],Kvali5[[Auto nr.]:[Column1]],6,FALSE)),"",VLOOKUP(Table11[[#This Row],[Auto nr.]],Kvali5[[Auto nr.]:[Column1]],6,FALSE))</f>
        <v>77</v>
      </c>
      <c r="Y3" s="31"/>
      <c r="Z3" s="31">
        <f>IF(ISNA(VLOOKUP(Table11[[#This Row],[Auto nr.]],Kvali5[[Auto nr.]:[Column1]],9,FALSE)),"",VLOOKUP(Table11[[#This Row],[Auto nr.]],Kvali5[[Auto nr.]:[Column1]],9,FALSE))</f>
        <v>9</v>
      </c>
      <c r="AA3" s="31">
        <f>IF(ISNA(VLOOKUP(Table11[[#This Row],[Auto nr.]],Tand5[[Auto nr.]:[Column1]],7,FALSE)),"",VLOOKUP(Table11[[#This Row],[Auto nr.]],Tand5[[Auto nr.]:[Column1]],7,FALSE))</f>
        <v>1</v>
      </c>
      <c r="AB3" s="32">
        <f>IF(ISNA(VLOOKUP(Table11[[#This Row],[Auto nr.]],Tand5[[Auto nr.]:[Column1]],6,FALSE)),"",VLOOKUP(Table11[[#This Row],[Auto nr.]],Tand5[[Auto nr.]:[Column1]],6,FALSE))</f>
        <v>102</v>
      </c>
      <c r="AC3" s="46">
        <f>MAX(Table11[[#This Row],[Q1Hi]],Table11[[#This Row],[Q2Hi]],Table11[[#This Row],[Q3Hi]],Table11[[#This Row],[Q4Hi]],Table11[[#This Row],[Q5Hi]])</f>
        <v>96</v>
      </c>
      <c r="AD3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87.555555555555557</v>
      </c>
      <c r="AE3" s="43">
        <f>MIN(Table11[[#This Row],[Q1Pos]],Table11[[#This Row],[Q2Pos]],Table11[[#This Row],[Q3Pos]],Table11[[#This Row],[Q4Pos]],Table11[[#This Row],[Q5Pos]])</f>
        <v>1</v>
      </c>
      <c r="AF3" s="44">
        <f>AVERAGE(Table11[[#This Row],[Q1Pos]],Table11[[#This Row],[Q2Pos]],Table11[[#This Row],[Q3Pos]],Table11[[#This Row],[Q4Pos]],Table11[[#This Row],[Q5Pos]])</f>
        <v>3.4</v>
      </c>
      <c r="AG3" s="17">
        <f>MIN(Table11[[#This Row],[T1Pos]],Table11[[#This Row],[T2Pos]],Table11[[#This Row],[T3Pos]],Table11[[#This Row],[T4Pos]],Table11[[#This Row],[T5Pos]])</f>
        <v>1</v>
      </c>
      <c r="AH3" s="44">
        <f>AVERAGE(Table11[[#This Row],[T1Pos]],Table11[[#This Row],[T2Pos]],Table11[[#This Row],[T3Pos]],Table11[[#This Row],[T4Pos]],Table11[[#This Row],[T5Pos]])</f>
        <v>1.8</v>
      </c>
      <c r="AI3" s="17">
        <f>MAX(Table11[[#This Row],[T1Poi]],Table11[[#This Row],[T2Poi]],Table11[[#This Row],[T3Poi]],Table11[[#This Row],[T4Poi]],Table11[[#This Row],[T5Poi]],)</f>
        <v>110</v>
      </c>
      <c r="AJ3" s="45">
        <f>AVERAGE(Table11[[#This Row],[T1Poi]],Table11[[#This Row],[T2Poi]],Table11[[#This Row],[T3Poi]],Table11[[#This Row],[T4Poi]],Table11[[#This Row],[T5Poi]])</f>
        <v>99.6</v>
      </c>
      <c r="AK3" s="17">
        <f>SUM(IF(Table11[[#This Row],[Q1Hi]]&lt;&gt;"",1,0),IF(Table11[[#This Row],[Q2Hi]]&lt;&gt;"",1,0),IF(Table11[[#This Row],[Q3Hi]]&lt;&gt;"",1,0),IF(Table11[[#This Row],[Q4Hi]]&lt;&gt;"",1,0),IF(Table11[[#This Row],[Q5Hi]]&lt;&gt;"",1,0))</f>
        <v>5</v>
      </c>
    </row>
    <row r="4" spans="2:37" x14ac:dyDescent="0.25">
      <c r="B4" s="49">
        <v>41</v>
      </c>
      <c r="C4" s="50" t="s">
        <v>82</v>
      </c>
      <c r="D4" s="33">
        <f>IF(ISNA(VLOOKUP(Table11[[#This Row],[Auto nr.]],Kvali1[[Auto nr.]:[Column1]],6,FALSE)),"",VLOOKUP(Table11[[#This Row],[Auto nr.]],Kvali1[[Auto nr.]:[Column1]],6,FALSE))</f>
        <v>96</v>
      </c>
      <c r="E4" s="33">
        <f>IF(ISNA(VLOOKUP(Table11[[#This Row],[Auto nr.]],Kvali1[[Auto nr.]:[Column1]],7,FALSE)),"",VLOOKUP(Table11[[#This Row],[Auto nr.]],Kvali1[[Auto nr.]:[Column1]],7,FALSE))</f>
        <v>88</v>
      </c>
      <c r="F4" s="33">
        <f>IF(ISNA(VLOOKUP(Table11[[#This Row],[Auto nr.]],Kvali1[[Auto nr.]:[Column1]],9,FALSE)),"",VLOOKUP(Table11[[#This Row],[Auto nr.]],Kvali1[[Auto nr.]:[Column1]],9,FALSE))</f>
        <v>2</v>
      </c>
      <c r="G4" s="34">
        <f>IF(ISNA(VLOOKUP(Table11[[#This Row],[Auto nr.]],Tand1[[Auto nr.]:[Column1]],7,FALSE)),"",VLOOKUP(Table11[[#This Row],[Auto nr.]],Tand1[[Auto nr.]:[Column1]],7,FALSE))</f>
        <v>4</v>
      </c>
      <c r="H4" s="35">
        <f>IF(ISNA(VLOOKUP(Table11[[#This Row],[Auto nr.]],Tand1[[Auto nr.]:[Column1]],6,FALSE)),"",VLOOKUP(Table11[[#This Row],[Auto nr.]],Tand1[[Auto nr.]:[Column1]],6,FALSE))</f>
        <v>79</v>
      </c>
      <c r="I4" s="40">
        <f>IF(ISNA(VLOOKUP(Table11[[#This Row],[Auto nr.]],Kvali2[[Auto nr.]:[Column1]],6,FALSE)),"",VLOOKUP(Table11[[#This Row],[Auto nr.]],Kvali2[[Auto nr.]:[Column1]],6,FALSE))</f>
        <v>95</v>
      </c>
      <c r="J4" s="34">
        <f>IF(ISNA(VLOOKUP(Table11[[#This Row],[Auto nr.]],Kvali2[[Auto nr.]:[Column1]],7,FALSE)),"",VLOOKUP(Table11[[#This Row],[Auto nr.]],Kvali2[[Auto nr.]:[Column1]],7,FALSE))</f>
        <v>89</v>
      </c>
      <c r="K4" s="34">
        <f>IF(ISNA(VLOOKUP(Table11[[#This Row],[Auto nr.]],Kvali2[[Auto nr.]:[Column1]],9,FALSE)),"",VLOOKUP(Table11[[#This Row],[Auto nr.]],Kvali2[[Auto nr.]:[Column1]],9,FALSE))</f>
        <v>1</v>
      </c>
      <c r="L4" s="34">
        <f>IF(ISNA(VLOOKUP(Table11[[#This Row],[Auto nr.]],Tand2[[Auto nr.]:[Column1]],7,FALSE)),"",VLOOKUP(Table11[[#This Row],[Auto nr.]],Tand2[[Auto nr.]:[Column1]],7,FALSE))</f>
        <v>3</v>
      </c>
      <c r="M4" s="35">
        <f>IF(ISNA(VLOOKUP(Table11[[#This Row],[Auto nr.]],Tand2[[Auto nr.]:[Column1]],6,FALSE)),"",VLOOKUP(Table11[[#This Row],[Auto nr.]],Tand2[[Auto nr.]:[Column1]],6,FALSE))</f>
        <v>90</v>
      </c>
      <c r="N4" s="40">
        <f>IF(ISNA(VLOOKUP(Table11[[#This Row],[Auto nr.]],Kvali3[[Auto nr.]:[Column1]],6,FALSE)),"",VLOOKUP(Table11[[#This Row],[Auto nr.]],Kvali3[[Auto nr.]:[Column1]],6,FALSE))</f>
        <v>84</v>
      </c>
      <c r="O4" s="34">
        <f>IF(ISNA(VLOOKUP(Table11[[#This Row],[Auto nr.]],Kvali3[[Auto nr.]:[Column1]],7,FALSE)),"",VLOOKUP(Table11[[#This Row],[Auto nr.]],Kvali3[[Auto nr.]:[Column1]],7,FALSE))</f>
        <v>72</v>
      </c>
      <c r="P4" s="34">
        <f>IF(ISNA(VLOOKUP(Table11[[#This Row],[Auto nr.]],Kvali3[[Auto nr.]:[Column1]],9,FALSE)),"",VLOOKUP(Table11[[#This Row],[Auto nr.]],Kvali3[[Auto nr.]:[Column1]],9,FALSE))</f>
        <v>4</v>
      </c>
      <c r="Q4" s="34">
        <f>IF(ISNA(VLOOKUP(Table11[[#This Row],[Auto nr.]],Tand3[[Auto nr.]:[Column1]],7,FALSE)),"",VLOOKUP(Table11[[#This Row],[Auto nr.]],Tand3[[Auto nr.]:[Column1]],7,FALSE))</f>
        <v>6</v>
      </c>
      <c r="R4" s="35">
        <f>IF(ISNA(VLOOKUP(Table11[[#This Row],[Auto nr.]],Tand3[[Auto nr.]:[Column1]],6,FALSE)),"",VLOOKUP(Table11[[#This Row],[Auto nr.]],Tand3[[Auto nr.]:[Column1]],6,FALSE))</f>
        <v>67</v>
      </c>
      <c r="S4" s="40">
        <f>IF(ISNA(VLOOKUP(Table11[[#This Row],[Auto nr.]],Kvali4[[Auto nr.]:[Column1]],6,FALSE)),"",VLOOKUP(Table11[[#This Row],[Auto nr.]],Kvali4[[Auto nr.]:[Column1]],6,FALSE))</f>
        <v>83</v>
      </c>
      <c r="T4" s="34"/>
      <c r="U4" s="34">
        <f>IF(ISNA(VLOOKUP(Table11[[#This Row],[Auto nr.]],Kvali4[[Auto nr.]:[Column1]],9,FALSE)),"",VLOOKUP(Table11[[#This Row],[Auto nr.]],Kvali4[[Auto nr.]:[Column1]],9,FALSE))</f>
        <v>3</v>
      </c>
      <c r="V4" s="34">
        <f>IF(ISNA(VLOOKUP(Table11[[#This Row],[Auto nr.]],Tand4[[Auto nr.]:[Column1]],7,FALSE)),"",VLOOKUP(Table11[[#This Row],[Auto nr.]],Tand4[[Auto nr.]:[Column1]],7,FALSE))</f>
        <v>3</v>
      </c>
      <c r="W4" s="35">
        <f>IF(ISNA(VLOOKUP(Table11[[#This Row],[Auto nr.]],Tand4[[Auto nr.]:[Column1]],6,FALSE)),"",VLOOKUP(Table11[[#This Row],[Auto nr.]],Tand4[[Auto nr.]:[Column1]],6,FALSE))</f>
        <v>86</v>
      </c>
      <c r="X4" s="40">
        <f>IF(ISNA(VLOOKUP(Table11[[#This Row],[Auto nr.]],Kvali5[[Auto nr.]:[Column1]],6,FALSE)),"",VLOOKUP(Table11[[#This Row],[Auto nr.]],Kvali5[[Auto nr.]:[Column1]],6,FALSE))</f>
        <v>87</v>
      </c>
      <c r="Y4" s="34"/>
      <c r="Z4" s="34">
        <f>IF(ISNA(VLOOKUP(Table11[[#This Row],[Auto nr.]],Kvali5[[Auto nr.]:[Column1]],9,FALSE)),"",VLOOKUP(Table11[[#This Row],[Auto nr.]],Kvali5[[Auto nr.]:[Column1]],9,FALSE))</f>
        <v>4</v>
      </c>
      <c r="AA4" s="34">
        <f>IF(ISNA(VLOOKUP(Table11[[#This Row],[Auto nr.]],Tand5[[Auto nr.]:[Column1]],7,FALSE)),"",VLOOKUP(Table11[[#This Row],[Auto nr.]],Tand5[[Auto nr.]:[Column1]],7,FALSE))</f>
        <v>4</v>
      </c>
      <c r="AB4" s="35">
        <f>IF(ISNA(VLOOKUP(Table11[[#This Row],[Auto nr.]],Tand5[[Auto nr.]:[Column1]],6,FALSE)),"",VLOOKUP(Table11[[#This Row],[Auto nr.]],Tand5[[Auto nr.]:[Column1]],6,FALSE))</f>
        <v>75</v>
      </c>
      <c r="AC4" s="46">
        <f>MAX(Table11[[#This Row],[Q1Hi]],Table11[[#This Row],[Q2Hi]],Table11[[#This Row],[Q3Hi]],Table11[[#This Row],[Q4Hi]],Table11[[#This Row],[Q5Hi]])</f>
        <v>96</v>
      </c>
      <c r="AD4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86.75</v>
      </c>
      <c r="AE4" s="43">
        <f>MIN(Table11[[#This Row],[Q1Pos]],Table11[[#This Row],[Q2Pos]],Table11[[#This Row],[Q3Pos]],Table11[[#This Row],[Q4Pos]],Table11[[#This Row],[Q5Pos]])</f>
        <v>1</v>
      </c>
      <c r="AF4" s="44">
        <f>AVERAGE(Table11[[#This Row],[Q1Pos]],Table11[[#This Row],[Q2Pos]],Table11[[#This Row],[Q3Pos]],Table11[[#This Row],[Q4Pos]],Table11[[#This Row],[Q5Pos]])</f>
        <v>2.8</v>
      </c>
      <c r="AG4" s="17">
        <f>MIN(Table11[[#This Row],[T1Pos]],Table11[[#This Row],[T2Pos]],Table11[[#This Row],[T3Pos]],Table11[[#This Row],[T4Pos]],Table11[[#This Row],[T5Pos]])</f>
        <v>3</v>
      </c>
      <c r="AH4" s="44">
        <f>AVERAGE(Table11[[#This Row],[T1Pos]],Table11[[#This Row],[T2Pos]],Table11[[#This Row],[T3Pos]],Table11[[#This Row],[T4Pos]],Table11[[#This Row],[T5Pos]])</f>
        <v>4</v>
      </c>
      <c r="AI4" s="17">
        <f>MAX(Table11[[#This Row],[T1Poi]],Table11[[#This Row],[T2Poi]],Table11[[#This Row],[T3Poi]],Table11[[#This Row],[T4Poi]],Table11[[#This Row],[T5Poi]],)</f>
        <v>90</v>
      </c>
      <c r="AJ4" s="45">
        <f>AVERAGE(Table11[[#This Row],[T1Poi]],Table11[[#This Row],[T2Poi]],Table11[[#This Row],[T3Poi]],Table11[[#This Row],[T4Poi]],Table11[[#This Row],[T5Poi]])</f>
        <v>79.400000000000006</v>
      </c>
      <c r="AK4" s="17">
        <f>SUM(IF(Table11[[#This Row],[Q1Hi]]&lt;&gt;"",1,0),IF(Table11[[#This Row],[Q2Hi]]&lt;&gt;"",1,0),IF(Table11[[#This Row],[Q3Hi]]&lt;&gt;"",1,0),IF(Table11[[#This Row],[Q4Hi]]&lt;&gt;"",1,0),IF(Table11[[#This Row],[Q5Hi]]&lt;&gt;"",1,0))</f>
        <v>5</v>
      </c>
    </row>
    <row r="5" spans="2:37" x14ac:dyDescent="0.25">
      <c r="B5" s="49">
        <v>18</v>
      </c>
      <c r="C5" s="50" t="s">
        <v>102</v>
      </c>
      <c r="D5" s="33">
        <f>IF(ISNA(VLOOKUP(Table11[[#This Row],[Auto nr.]],Kvali1[[Auto nr.]:[Column1]],6,FALSE)),"",VLOOKUP(Table11[[#This Row],[Auto nr.]],Kvali1[[Auto nr.]:[Column1]],6,FALSE))</f>
        <v>72</v>
      </c>
      <c r="E5" s="33"/>
      <c r="F5" s="33">
        <f>IF(ISNA(VLOOKUP(Table11[[#This Row],[Auto nr.]],Kvali1[[Auto nr.]:[Column1]],9,FALSE)),"",VLOOKUP(Table11[[#This Row],[Auto nr.]],Kvali1[[Auto nr.]:[Column1]],9,FALSE))</f>
        <v>13</v>
      </c>
      <c r="G5" s="34">
        <f>IF(ISNA(VLOOKUP(Table11[[#This Row],[Auto nr.]],Tand1[[Auto nr.]:[Column1]],7,FALSE)),"",VLOOKUP(Table11[[#This Row],[Auto nr.]],Tand1[[Auto nr.]:[Column1]],7,FALSE))</f>
        <v>2</v>
      </c>
      <c r="H5" s="35">
        <f>IF(ISNA(VLOOKUP(Table11[[#This Row],[Auto nr.]],Tand1[[Auto nr.]:[Column1]],6,FALSE)),"",VLOOKUP(Table11[[#This Row],[Auto nr.]],Tand1[[Auto nr.]:[Column1]],6,FALSE))</f>
        <v>89</v>
      </c>
      <c r="I5" s="40">
        <f>IF(ISNA(VLOOKUP(Table11[[#This Row],[Auto nr.]],Kvali2[[Auto nr.]:[Column1]],6,FALSE)),"",VLOOKUP(Table11[[#This Row],[Auto nr.]],Kvali2[[Auto nr.]:[Column1]],6,FALSE))</f>
        <v>68</v>
      </c>
      <c r="J5" s="34"/>
      <c r="K5" s="34">
        <f>IF(ISNA(VLOOKUP(Table11[[#This Row],[Auto nr.]],Kvali2[[Auto nr.]:[Column1]],9,FALSE)),"",VLOOKUP(Table11[[#This Row],[Auto nr.]],Kvali2[[Auto nr.]:[Column1]],9,FALSE))</f>
        <v>20</v>
      </c>
      <c r="L5" s="34">
        <f>IF(ISNA(VLOOKUP(Table11[[#This Row],[Auto nr.]],Tand2[[Auto nr.]:[Column1]],7,FALSE)),"",VLOOKUP(Table11[[#This Row],[Auto nr.]],Tand2[[Auto nr.]:[Column1]],7,FALSE))</f>
        <v>21</v>
      </c>
      <c r="M5" s="35">
        <f>IF(ISNA(VLOOKUP(Table11[[#This Row],[Auto nr.]],Tand2[[Auto nr.]:[Column1]],6,FALSE)),"",VLOOKUP(Table11[[#This Row],[Auto nr.]],Tand2[[Auto nr.]:[Column1]],6,FALSE))</f>
        <v>24.5</v>
      </c>
      <c r="N5" s="40">
        <f>IF(ISNA(VLOOKUP(Table11[[#This Row],[Auto nr.]],Kvali3[[Auto nr.]:[Column1]],6,FALSE)),"",VLOOKUP(Table11[[#This Row],[Auto nr.]],Kvali3[[Auto nr.]:[Column1]],6,FALSE))</f>
        <v>82</v>
      </c>
      <c r="O5" s="34">
        <f>IF(ISNA(VLOOKUP(Table11[[#This Row],[Auto nr.]],Kvali3[[Auto nr.]:[Column1]],7,FALSE)),"",VLOOKUP(Table11[[#This Row],[Auto nr.]],Kvali3[[Auto nr.]:[Column1]],7,FALSE))</f>
        <v>76</v>
      </c>
      <c r="P5" s="34">
        <f>IF(ISNA(VLOOKUP(Table11[[#This Row],[Auto nr.]],Kvali3[[Auto nr.]:[Column1]],9,FALSE)),"",VLOOKUP(Table11[[#This Row],[Auto nr.]],Kvali3[[Auto nr.]:[Column1]],9,FALSE))</f>
        <v>5</v>
      </c>
      <c r="Q5" s="34">
        <f>IF(ISNA(VLOOKUP(Table11[[#This Row],[Auto nr.]],Tand3[[Auto nr.]:[Column1]],7,FALSE)),"",VLOOKUP(Table11[[#This Row],[Auto nr.]],Tand3[[Auto nr.]:[Column1]],7,FALSE))</f>
        <v>1</v>
      </c>
      <c r="R5" s="35">
        <f>IF(ISNA(VLOOKUP(Table11[[#This Row],[Auto nr.]],Tand3[[Auto nr.]:[Column1]],6,FALSE)),"",VLOOKUP(Table11[[#This Row],[Auto nr.]],Tand3[[Auto nr.]:[Column1]],6,FALSE))</f>
        <v>104</v>
      </c>
      <c r="S5" s="40">
        <f>IF(ISNA(VLOOKUP(Table11[[#This Row],[Auto nr.]],Kvali4[[Auto nr.]:[Column1]],6,FALSE)),"",VLOOKUP(Table11[[#This Row],[Auto nr.]],Kvali4[[Auto nr.]:[Column1]],6,FALSE))</f>
        <v>77</v>
      </c>
      <c r="T5" s="34"/>
      <c r="U5" s="34">
        <f>IF(ISNA(VLOOKUP(Table11[[#This Row],[Auto nr.]],Kvali4[[Auto nr.]:[Column1]],9,FALSE)),"",VLOOKUP(Table11[[#This Row],[Auto nr.]],Kvali4[[Auto nr.]:[Column1]],9,FALSE))</f>
        <v>6</v>
      </c>
      <c r="V5" s="34">
        <f>IF(ISNA(VLOOKUP(Table11[[#This Row],[Auto nr.]],Tand4[[Auto nr.]:[Column1]],7,FALSE)),"",VLOOKUP(Table11[[#This Row],[Auto nr.]],Tand4[[Auto nr.]:[Column1]],7,FALSE))</f>
        <v>5</v>
      </c>
      <c r="W5" s="35">
        <f>IF(ISNA(VLOOKUP(Table11[[#This Row],[Auto nr.]],Tand4[[Auto nr.]:[Column1]],6,FALSE)),"",VLOOKUP(Table11[[#This Row],[Auto nr.]],Tand4[[Auto nr.]:[Column1]],6,FALSE))</f>
        <v>65</v>
      </c>
      <c r="X5" s="40">
        <f>IF(ISNA(VLOOKUP(Table11[[#This Row],[Auto nr.]],Kvali5[[Auto nr.]:[Column1]],6,FALSE)),"",VLOOKUP(Table11[[#This Row],[Auto nr.]],Kvali5[[Auto nr.]:[Column1]],6,FALSE))</f>
        <v>89</v>
      </c>
      <c r="Y5" s="34">
        <f>IF(ISNA(VLOOKUP(Table11[[#This Row],[Auto nr.]],Kvali5[[Auto nr.]:[Column1]],7,FALSE)),"",VLOOKUP(Table11[[#This Row],[Auto nr.]],Kvali5[[Auto nr.]:[Column1]],7,FALSE))</f>
        <v>85</v>
      </c>
      <c r="Z5" s="34">
        <f>IF(ISNA(VLOOKUP(Table11[[#This Row],[Auto nr.]],Kvali5[[Auto nr.]:[Column1]],9,FALSE)),"",VLOOKUP(Table11[[#This Row],[Auto nr.]],Kvali5[[Auto nr.]:[Column1]],9,FALSE))</f>
        <v>3</v>
      </c>
      <c r="AA5" s="34">
        <f>IF(ISNA(VLOOKUP(Table11[[#This Row],[Auto nr.]],Tand5[[Auto nr.]:[Column1]],7,FALSE)),"",VLOOKUP(Table11[[#This Row],[Auto nr.]],Tand5[[Auto nr.]:[Column1]],7,FALSE))</f>
        <v>3</v>
      </c>
      <c r="AB5" s="35">
        <f>IF(ISNA(VLOOKUP(Table11[[#This Row],[Auto nr.]],Tand5[[Auto nr.]:[Column1]],6,FALSE)),"",VLOOKUP(Table11[[#This Row],[Auto nr.]],Tand5[[Auto nr.]:[Column1]],6,FALSE))</f>
        <v>86</v>
      </c>
      <c r="AC5" s="46">
        <f>MAX(Table11[[#This Row],[Q1Hi]],Table11[[#This Row],[Q2Hi]],Table11[[#This Row],[Q3Hi]],Table11[[#This Row],[Q4Hi]],Table11[[#This Row],[Q5Hi]])</f>
        <v>89</v>
      </c>
      <c r="AD5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78.428571428571431</v>
      </c>
      <c r="AE5" s="43">
        <f>MIN(Table11[[#This Row],[Q1Pos]],Table11[[#This Row],[Q2Pos]],Table11[[#This Row],[Q3Pos]],Table11[[#This Row],[Q4Pos]],Table11[[#This Row],[Q5Pos]])</f>
        <v>3</v>
      </c>
      <c r="AF5" s="44">
        <f>AVERAGE(Table11[[#This Row],[Q1Pos]],Table11[[#This Row],[Q2Pos]],Table11[[#This Row],[Q3Pos]],Table11[[#This Row],[Q4Pos]],Table11[[#This Row],[Q5Pos]])</f>
        <v>9.4</v>
      </c>
      <c r="AG5" s="17">
        <f>MIN(Table11[[#This Row],[T1Pos]],Table11[[#This Row],[T2Pos]],Table11[[#This Row],[T3Pos]],Table11[[#This Row],[T4Pos]],Table11[[#This Row],[T5Pos]])</f>
        <v>1</v>
      </c>
      <c r="AH5" s="44">
        <f>AVERAGE(Table11[[#This Row],[T1Pos]],Table11[[#This Row],[T2Pos]],Table11[[#This Row],[T3Pos]],Table11[[#This Row],[T4Pos]],Table11[[#This Row],[T5Pos]])</f>
        <v>6.4</v>
      </c>
      <c r="AI5" s="17">
        <f>MAX(Table11[[#This Row],[T1Poi]],Table11[[#This Row],[T2Poi]],Table11[[#This Row],[T3Poi]],Table11[[#This Row],[T4Poi]],Table11[[#This Row],[T5Poi]],)</f>
        <v>104</v>
      </c>
      <c r="AJ5" s="45">
        <f>AVERAGE(Table11[[#This Row],[T1Poi]],Table11[[#This Row],[T2Poi]],Table11[[#This Row],[T3Poi]],Table11[[#This Row],[T4Poi]],Table11[[#This Row],[T5Poi]])</f>
        <v>73.7</v>
      </c>
      <c r="AK5" s="17">
        <f>SUM(IF(Table11[[#This Row],[Q1Hi]]&lt;&gt;"",1,0),IF(Table11[[#This Row],[Q2Hi]]&lt;&gt;"",1,0),IF(Table11[[#This Row],[Q3Hi]]&lt;&gt;"",1,0),IF(Table11[[#This Row],[Q4Hi]]&lt;&gt;"",1,0),IF(Table11[[#This Row],[Q5Hi]]&lt;&gt;"",1,0))</f>
        <v>5</v>
      </c>
    </row>
    <row r="6" spans="2:37" x14ac:dyDescent="0.25">
      <c r="B6" s="49">
        <v>8</v>
      </c>
      <c r="C6" s="50" t="s">
        <v>89</v>
      </c>
      <c r="D6" s="33">
        <f>IF(ISNA(VLOOKUP(Table11[[#This Row],[Auto nr.]],Kvali1[[Auto nr.]:[Column1]],6,FALSE)),"",VLOOKUP(Table11[[#This Row],[Auto nr.]],Kvali1[[Auto nr.]:[Column1]],6,FALSE))</f>
        <v>91</v>
      </c>
      <c r="E6" s="33">
        <f>IF(ISNA(VLOOKUP(Table11[[#This Row],[Auto nr.]],Kvali1[[Auto nr.]:[Column1]],7,FALSE)),"",VLOOKUP(Table11[[#This Row],[Auto nr.]],Kvali1[[Auto nr.]:[Column1]],7,FALSE))</f>
        <v>68</v>
      </c>
      <c r="F6" s="33">
        <f>IF(ISNA(VLOOKUP(Table11[[#This Row],[Auto nr.]],Kvali1[[Auto nr.]:[Column1]],9,FALSE)),"",VLOOKUP(Table11[[#This Row],[Auto nr.]],Kvali1[[Auto nr.]:[Column1]],9,FALSE))</f>
        <v>4</v>
      </c>
      <c r="G6" s="34">
        <f>IF(ISNA(VLOOKUP(Table11[[#This Row],[Auto nr.]],Tand1[[Auto nr.]:[Column1]],7,FALSE)),"",VLOOKUP(Table11[[#This Row],[Auto nr.]],Tand1[[Auto nr.]:[Column1]],7,FALSE))</f>
        <v>9</v>
      </c>
      <c r="H6" s="35">
        <f>IF(ISNA(VLOOKUP(Table11[[#This Row],[Auto nr.]],Tand1[[Auto nr.]:[Column1]],6,FALSE)),"",VLOOKUP(Table11[[#This Row],[Auto nr.]],Tand1[[Auto nr.]:[Column1]],6,FALSE))</f>
        <v>60</v>
      </c>
      <c r="I6" s="40">
        <f>IF(ISNA(VLOOKUP(Table11[[#This Row],[Auto nr.]],Kvali2[[Auto nr.]:[Column1]],6,FALSE)),"",VLOOKUP(Table11[[#This Row],[Auto nr.]],Kvali2[[Auto nr.]:[Column1]],6,FALSE))</f>
        <v>76</v>
      </c>
      <c r="J6" s="34">
        <f>IF(ISNA(VLOOKUP(Table11[[#This Row],[Auto nr.]],Kvali2[[Auto nr.]:[Column1]],7,FALSE)),"",VLOOKUP(Table11[[#This Row],[Auto nr.]],Kvali2[[Auto nr.]:[Column1]],7,FALSE))</f>
        <v>67</v>
      </c>
      <c r="K6" s="34">
        <f>IF(ISNA(VLOOKUP(Table11[[#This Row],[Auto nr.]],Kvali2[[Auto nr.]:[Column1]],9,FALSE)),"",VLOOKUP(Table11[[#This Row],[Auto nr.]],Kvali2[[Auto nr.]:[Column1]],9,FALSE))</f>
        <v>13</v>
      </c>
      <c r="L6" s="34">
        <f>IF(ISNA(VLOOKUP(Table11[[#This Row],[Auto nr.]],Tand2[[Auto nr.]:[Column1]],7,FALSE)),"",VLOOKUP(Table11[[#This Row],[Auto nr.]],Tand2[[Auto nr.]:[Column1]],7,FALSE))</f>
        <v>12</v>
      </c>
      <c r="M6" s="35">
        <f>IF(ISNA(VLOOKUP(Table11[[#This Row],[Auto nr.]],Tand2[[Auto nr.]:[Column1]],6,FALSE)),"",VLOOKUP(Table11[[#This Row],[Auto nr.]],Tand2[[Auto nr.]:[Column1]],6,FALSE))</f>
        <v>55</v>
      </c>
      <c r="N6" s="40">
        <f>IF(ISNA(VLOOKUP(Table11[[#This Row],[Auto nr.]],Kvali3[[Auto nr.]:[Column1]],6,FALSE)),"",VLOOKUP(Table11[[#This Row],[Auto nr.]],Kvali3[[Auto nr.]:[Column1]],6,FALSE))</f>
        <v>75</v>
      </c>
      <c r="O6" s="34">
        <f>IF(ISNA(VLOOKUP(Table11[[#This Row],[Auto nr.]],Kvali3[[Auto nr.]:[Column1]],7,FALSE)),"",VLOOKUP(Table11[[#This Row],[Auto nr.]],Kvali3[[Auto nr.]:[Column1]],7,FALSE))</f>
        <v>56</v>
      </c>
      <c r="P6" s="34">
        <f>IF(ISNA(VLOOKUP(Table11[[#This Row],[Auto nr.]],Kvali3[[Auto nr.]:[Column1]],9,FALSE)),"",VLOOKUP(Table11[[#This Row],[Auto nr.]],Kvali3[[Auto nr.]:[Column1]],9,FALSE))</f>
        <v>10</v>
      </c>
      <c r="Q6" s="34">
        <f>IF(ISNA(VLOOKUP(Table11[[#This Row],[Auto nr.]],Tand3[[Auto nr.]:[Column1]],7,FALSE)),"",VLOOKUP(Table11[[#This Row],[Auto nr.]],Tand3[[Auto nr.]:[Column1]],7,FALSE))</f>
        <v>8</v>
      </c>
      <c r="R6" s="35">
        <f>IF(ISNA(VLOOKUP(Table11[[#This Row],[Auto nr.]],Tand3[[Auto nr.]:[Column1]],6,FALSE)),"",VLOOKUP(Table11[[#This Row],[Auto nr.]],Tand3[[Auto nr.]:[Column1]],6,FALSE))</f>
        <v>63</v>
      </c>
      <c r="S6" s="40">
        <f>IF(ISNA(VLOOKUP(Table11[[#This Row],[Auto nr.]],Kvali4[[Auto nr.]:[Column1]],6,FALSE)),"",VLOOKUP(Table11[[#This Row],[Auto nr.]],Kvali4[[Auto nr.]:[Column1]],6,FALSE))</f>
        <v>77</v>
      </c>
      <c r="T6" s="34">
        <f>IF(ISNA(VLOOKUP(Table11[[#This Row],[Auto nr.]],Kvali4[[Auto nr.]:[Column1]],7,FALSE)),"",VLOOKUP(Table11[[#This Row],[Auto nr.]],Kvali4[[Auto nr.]:[Column1]],7,FALSE))</f>
        <v>73</v>
      </c>
      <c r="U6" s="34">
        <f>IF(ISNA(VLOOKUP(Table11[[#This Row],[Auto nr.]],Kvali4[[Auto nr.]:[Column1]],9,FALSE)),"",VLOOKUP(Table11[[#This Row],[Auto nr.]],Kvali4[[Auto nr.]:[Column1]],9,FALSE))</f>
        <v>4</v>
      </c>
      <c r="V6" s="34">
        <f>IF(ISNA(VLOOKUP(Table11[[#This Row],[Auto nr.]],Tand4[[Auto nr.]:[Column1]],7,FALSE)),"",VLOOKUP(Table11[[#This Row],[Auto nr.]],Tand4[[Auto nr.]:[Column1]],7,FALSE))</f>
        <v>2</v>
      </c>
      <c r="W6" s="35">
        <f>IF(ISNA(VLOOKUP(Table11[[#This Row],[Auto nr.]],Tand4[[Auto nr.]:[Column1]],6,FALSE)),"",VLOOKUP(Table11[[#This Row],[Auto nr.]],Tand4[[Auto nr.]:[Column1]],6,FALSE))</f>
        <v>94</v>
      </c>
      <c r="X6" s="40">
        <f>IF(ISNA(VLOOKUP(Table11[[#This Row],[Auto nr.]],Kvali5[[Auto nr.]:[Column1]],6,FALSE)),"",VLOOKUP(Table11[[#This Row],[Auto nr.]],Kvali5[[Auto nr.]:[Column1]],6,FALSE))</f>
        <v>90</v>
      </c>
      <c r="Y6" s="34">
        <f>IF(ISNA(VLOOKUP(Table11[[#This Row],[Auto nr.]],Kvali5[[Auto nr.]:[Column1]],7,FALSE)),"",VLOOKUP(Table11[[#This Row],[Auto nr.]],Kvali5[[Auto nr.]:[Column1]],7,FALSE))</f>
        <v>80</v>
      </c>
      <c r="Z6" s="34">
        <f>IF(ISNA(VLOOKUP(Table11[[#This Row],[Auto nr.]],Kvali5[[Auto nr.]:[Column1]],9,FALSE)),"",VLOOKUP(Table11[[#This Row],[Auto nr.]],Kvali5[[Auto nr.]:[Column1]],9,FALSE))</f>
        <v>2</v>
      </c>
      <c r="AA6" s="34">
        <f>IF(ISNA(VLOOKUP(Table11[[#This Row],[Auto nr.]],Tand5[[Auto nr.]:[Column1]],7,FALSE)),"",VLOOKUP(Table11[[#This Row],[Auto nr.]],Tand5[[Auto nr.]:[Column1]],7,FALSE))</f>
        <v>6</v>
      </c>
      <c r="AB6" s="35">
        <f>IF(ISNA(VLOOKUP(Table11[[#This Row],[Auto nr.]],Tand5[[Auto nr.]:[Column1]],6,FALSE)),"",VLOOKUP(Table11[[#This Row],[Auto nr.]],Tand5[[Auto nr.]:[Column1]],6,FALSE))</f>
        <v>71</v>
      </c>
      <c r="AC6" s="46">
        <f>MAX(Table11[[#This Row],[Q1Hi]],Table11[[#This Row],[Q2Hi]],Table11[[#This Row],[Q3Hi]],Table11[[#This Row],[Q4Hi]],Table11[[#This Row],[Q5Hi]])</f>
        <v>91</v>
      </c>
      <c r="AD6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75.3</v>
      </c>
      <c r="AE6" s="43">
        <f>MIN(Table11[[#This Row],[Q1Pos]],Table11[[#This Row],[Q2Pos]],Table11[[#This Row],[Q3Pos]],Table11[[#This Row],[Q4Pos]],Table11[[#This Row],[Q5Pos]])</f>
        <v>2</v>
      </c>
      <c r="AF6" s="44">
        <f>AVERAGE(Table11[[#This Row],[Q1Pos]],Table11[[#This Row],[Q2Pos]],Table11[[#This Row],[Q3Pos]],Table11[[#This Row],[Q4Pos]],Table11[[#This Row],[Q5Pos]])</f>
        <v>6.6</v>
      </c>
      <c r="AG6" s="17">
        <f>MIN(Table11[[#This Row],[T1Pos]],Table11[[#This Row],[T2Pos]],Table11[[#This Row],[T3Pos]],Table11[[#This Row],[T4Pos]],Table11[[#This Row],[T5Pos]])</f>
        <v>2</v>
      </c>
      <c r="AH6" s="44">
        <f>AVERAGE(Table11[[#This Row],[T1Pos]],Table11[[#This Row],[T2Pos]],Table11[[#This Row],[T3Pos]],Table11[[#This Row],[T4Pos]],Table11[[#This Row],[T5Pos]])</f>
        <v>7.4</v>
      </c>
      <c r="AI6" s="17">
        <f>MAX(Table11[[#This Row],[T1Poi]],Table11[[#This Row],[T2Poi]],Table11[[#This Row],[T3Poi]],Table11[[#This Row],[T4Poi]],Table11[[#This Row],[T5Poi]],)</f>
        <v>94</v>
      </c>
      <c r="AJ6" s="45">
        <f>AVERAGE(Table11[[#This Row],[T1Poi]],Table11[[#This Row],[T2Poi]],Table11[[#This Row],[T3Poi]],Table11[[#This Row],[T4Poi]],Table11[[#This Row],[T5Poi]])</f>
        <v>68.599999999999994</v>
      </c>
      <c r="AK6" s="17">
        <f>SUM(IF(Table11[[#This Row],[Q1Hi]]&lt;&gt;"",1,0),IF(Table11[[#This Row],[Q2Hi]]&lt;&gt;"",1,0),IF(Table11[[#This Row],[Q3Hi]]&lt;&gt;"",1,0),IF(Table11[[#This Row],[Q4Hi]]&lt;&gt;"",1,0),IF(Table11[[#This Row],[Q5Hi]]&lt;&gt;"",1,0))</f>
        <v>5</v>
      </c>
    </row>
    <row r="7" spans="2:37" x14ac:dyDescent="0.25">
      <c r="B7" s="49">
        <v>555</v>
      </c>
      <c r="C7" s="50" t="s">
        <v>100</v>
      </c>
      <c r="D7" s="33" t="str">
        <f>IF(ISNA(VLOOKUP(Table11[[#This Row],[Auto nr.]],Kvali1[[Auto nr.]:[Column1]],6,FALSE)),"",VLOOKUP(Table11[[#This Row],[Auto nr.]],Kvali1[[Auto nr.]:[Column1]],6,FALSE))</f>
        <v/>
      </c>
      <c r="E7" s="33" t="str">
        <f>IF(ISNA(VLOOKUP(Table11[[#This Row],[Auto nr.]],Kvali1[[Auto nr.]:[Column1]],7,FALSE)),"",VLOOKUP(Table11[[#This Row],[Auto nr.]],Kvali1[[Auto nr.]:[Column1]],7,FALSE))</f>
        <v/>
      </c>
      <c r="F7" s="33" t="str">
        <f>IF(ISNA(VLOOKUP(Table11[[#This Row],[Auto nr.]],Kvali1[[Auto nr.]:[Column1]],9,FALSE)),"",VLOOKUP(Table11[[#This Row],[Auto nr.]],Kvali1[[Auto nr.]:[Column1]],9,FALSE))</f>
        <v/>
      </c>
      <c r="G7" s="34" t="str">
        <f>IF(ISNA(VLOOKUP(Table11[[#This Row],[Auto nr.]],Tand1[[Auto nr.]:[Column1]],7,FALSE)),"",VLOOKUP(Table11[[#This Row],[Auto nr.]],Tand1[[Auto nr.]:[Column1]],7,FALSE))</f>
        <v/>
      </c>
      <c r="H7" s="35" t="str">
        <f>IF(ISNA(VLOOKUP(Table11[[#This Row],[Auto nr.]],Tand1[[Auto nr.]:[Column1]],6,FALSE)),"",VLOOKUP(Table11[[#This Row],[Auto nr.]],Tand1[[Auto nr.]:[Column1]],6,FALSE))</f>
        <v/>
      </c>
      <c r="I7" s="40">
        <f>IF(ISNA(VLOOKUP(Table11[[#This Row],[Auto nr.]],Kvali2[[Auto nr.]:[Column1]],6,FALSE)),"",VLOOKUP(Table11[[#This Row],[Auto nr.]],Kvali2[[Auto nr.]:[Column1]],6,FALSE))</f>
        <v>86</v>
      </c>
      <c r="J7" s="34">
        <f>IF(ISNA(VLOOKUP(Table11[[#This Row],[Auto nr.]],Kvali2[[Auto nr.]:[Column1]],7,FALSE)),"",VLOOKUP(Table11[[#This Row],[Auto nr.]],Kvali2[[Auto nr.]:[Column1]],7,FALSE))</f>
        <v>85</v>
      </c>
      <c r="K7" s="34">
        <f>IF(ISNA(VLOOKUP(Table11[[#This Row],[Auto nr.]],Kvali2[[Auto nr.]:[Column1]],9,FALSE)),"",VLOOKUP(Table11[[#This Row],[Auto nr.]],Kvali2[[Auto nr.]:[Column1]],9,FALSE))</f>
        <v>5</v>
      </c>
      <c r="L7" s="34">
        <f>IF(ISNA(VLOOKUP(Table11[[#This Row],[Auto nr.]],Tand2[[Auto nr.]:[Column1]],7,FALSE)),"",VLOOKUP(Table11[[#This Row],[Auto nr.]],Tand2[[Auto nr.]:[Column1]],7,FALSE))</f>
        <v>5</v>
      </c>
      <c r="M7" s="35">
        <f>IF(ISNA(VLOOKUP(Table11[[#This Row],[Auto nr.]],Tand2[[Auto nr.]:[Column1]],6,FALSE)),"",VLOOKUP(Table11[[#This Row],[Auto nr.]],Tand2[[Auto nr.]:[Column1]],6,FALSE))</f>
        <v>65</v>
      </c>
      <c r="N7" s="40">
        <f>IF(ISNA(VLOOKUP(Table11[[#This Row],[Auto nr.]],Kvali3[[Auto nr.]:[Column1]],6,FALSE)),"",VLOOKUP(Table11[[#This Row],[Auto nr.]],Kvali3[[Auto nr.]:[Column1]],6,FALSE))</f>
        <v>79</v>
      </c>
      <c r="O7" s="34">
        <f>IF(ISNA(VLOOKUP(Table11[[#This Row],[Auto nr.]],Kvali3[[Auto nr.]:[Column1]],7,FALSE)),"",VLOOKUP(Table11[[#This Row],[Auto nr.]],Kvali3[[Auto nr.]:[Column1]],7,FALSE))</f>
        <v>78</v>
      </c>
      <c r="P7" s="34">
        <f>IF(ISNA(VLOOKUP(Table11[[#This Row],[Auto nr.]],Kvali3[[Auto nr.]:[Column1]],9,FALSE)),"",VLOOKUP(Table11[[#This Row],[Auto nr.]],Kvali3[[Auto nr.]:[Column1]],9,FALSE))</f>
        <v>6</v>
      </c>
      <c r="Q7" s="34">
        <f>IF(ISNA(VLOOKUP(Table11[[#This Row],[Auto nr.]],Tand3[[Auto nr.]:[Column1]],7,FALSE)),"",VLOOKUP(Table11[[#This Row],[Auto nr.]],Tand3[[Auto nr.]:[Column1]],7,FALSE))</f>
        <v>2</v>
      </c>
      <c r="R7" s="35">
        <f>IF(ISNA(VLOOKUP(Table11[[#This Row],[Auto nr.]],Tand3[[Auto nr.]:[Column1]],6,FALSE)),"",VLOOKUP(Table11[[#This Row],[Auto nr.]],Tand3[[Auto nr.]:[Column1]],6,FALSE))</f>
        <v>92</v>
      </c>
      <c r="S7" s="40">
        <f>IF(ISNA(VLOOKUP(Table11[[#This Row],[Auto nr.]],Kvali4[[Auto nr.]:[Column1]],6,FALSE)),"",VLOOKUP(Table11[[#This Row],[Auto nr.]],Kvali4[[Auto nr.]:[Column1]],6,FALSE))</f>
        <v>85</v>
      </c>
      <c r="T7" s="34">
        <f>IF(ISNA(VLOOKUP(Table11[[#This Row],[Auto nr.]],Kvali4[[Auto nr.]:[Column1]],7,FALSE)),"",VLOOKUP(Table11[[#This Row],[Auto nr.]],Kvali4[[Auto nr.]:[Column1]],7,FALSE))</f>
        <v>82</v>
      </c>
      <c r="U7" s="34">
        <f>IF(ISNA(VLOOKUP(Table11[[#This Row],[Auto nr.]],Kvali4[[Auto nr.]:[Column1]],9,FALSE)),"",VLOOKUP(Table11[[#This Row],[Auto nr.]],Kvali4[[Auto nr.]:[Column1]],9,FALSE))</f>
        <v>1</v>
      </c>
      <c r="V7" s="34">
        <f>IF(ISNA(VLOOKUP(Table11[[#This Row],[Auto nr.]],Tand4[[Auto nr.]:[Column1]],7,FALSE)),"",VLOOKUP(Table11[[#This Row],[Auto nr.]],Tand4[[Auto nr.]:[Column1]],7,FALSE))</f>
        <v>4</v>
      </c>
      <c r="W7" s="35">
        <f>IF(ISNA(VLOOKUP(Table11[[#This Row],[Auto nr.]],Tand4[[Auto nr.]:[Column1]],6,FALSE)),"",VLOOKUP(Table11[[#This Row],[Auto nr.]],Tand4[[Auto nr.]:[Column1]],6,FALSE))</f>
        <v>81</v>
      </c>
      <c r="X7" s="40">
        <f>IF(ISNA(VLOOKUP(Table11[[#This Row],[Auto nr.]],Kvali5[[Auto nr.]:[Column1]],6,FALSE)),"",VLOOKUP(Table11[[#This Row],[Auto nr.]],Kvali5[[Auto nr.]:[Column1]],6,FALSE))</f>
        <v>92</v>
      </c>
      <c r="Y7" s="34">
        <f>IF(ISNA(VLOOKUP(Table11[[#This Row],[Auto nr.]],Kvali5[[Auto nr.]:[Column1]],7,FALSE)),"",VLOOKUP(Table11[[#This Row],[Auto nr.]],Kvali5[[Auto nr.]:[Column1]],7,FALSE))</f>
        <v>86</v>
      </c>
      <c r="Z7" s="34">
        <f>IF(ISNA(VLOOKUP(Table11[[#This Row],[Auto nr.]],Kvali5[[Auto nr.]:[Column1]],9,FALSE)),"",VLOOKUP(Table11[[#This Row],[Auto nr.]],Kvali5[[Auto nr.]:[Column1]],9,FALSE))</f>
        <v>1</v>
      </c>
      <c r="AA7" s="34">
        <f>IF(ISNA(VLOOKUP(Table11[[#This Row],[Auto nr.]],Tand5[[Auto nr.]:[Column1]],7,FALSE)),"",VLOOKUP(Table11[[#This Row],[Auto nr.]],Tand5[[Auto nr.]:[Column1]],7,FALSE))</f>
        <v>5</v>
      </c>
      <c r="AB7" s="35">
        <f>IF(ISNA(VLOOKUP(Table11[[#This Row],[Auto nr.]],Tand5[[Auto nr.]:[Column1]],6,FALSE)),"",VLOOKUP(Table11[[#This Row],[Auto nr.]],Tand5[[Auto nr.]:[Column1]],6,FALSE))</f>
        <v>73</v>
      </c>
      <c r="AC7" s="46">
        <f>MAX(Table11[[#This Row],[Q1Hi]],Table11[[#This Row],[Q2Hi]],Table11[[#This Row],[Q3Hi]],Table11[[#This Row],[Q4Hi]],Table11[[#This Row],[Q5Hi]])</f>
        <v>92</v>
      </c>
      <c r="AD7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84.125</v>
      </c>
      <c r="AE7" s="43">
        <f>MIN(Table11[[#This Row],[Q1Pos]],Table11[[#This Row],[Q2Pos]],Table11[[#This Row],[Q3Pos]],Table11[[#This Row],[Q4Pos]],Table11[[#This Row],[Q5Pos]])</f>
        <v>1</v>
      </c>
      <c r="AF7" s="44">
        <f>AVERAGE(Table11[[#This Row],[Q1Pos]],Table11[[#This Row],[Q2Pos]],Table11[[#This Row],[Q3Pos]],Table11[[#This Row],[Q4Pos]],Table11[[#This Row],[Q5Pos]])</f>
        <v>3.25</v>
      </c>
      <c r="AG7" s="17">
        <f>MIN(Table11[[#This Row],[T1Pos]],Table11[[#This Row],[T2Pos]],Table11[[#This Row],[T3Pos]],Table11[[#This Row],[T4Pos]],Table11[[#This Row],[T5Pos]])</f>
        <v>2</v>
      </c>
      <c r="AH7" s="44">
        <f>AVERAGE(Table11[[#This Row],[T1Pos]],Table11[[#This Row],[T2Pos]],Table11[[#This Row],[T3Pos]],Table11[[#This Row],[T4Pos]],Table11[[#This Row],[T5Pos]])</f>
        <v>4</v>
      </c>
      <c r="AI7" s="17">
        <f>MAX(Table11[[#This Row],[T1Poi]],Table11[[#This Row],[T2Poi]],Table11[[#This Row],[T3Poi]],Table11[[#This Row],[T4Poi]],Table11[[#This Row],[T5Poi]],)</f>
        <v>92</v>
      </c>
      <c r="AJ7" s="45">
        <f>AVERAGE(Table11[[#This Row],[T1Poi]],Table11[[#This Row],[T2Poi]],Table11[[#This Row],[T3Poi]],Table11[[#This Row],[T4Poi]],Table11[[#This Row],[T5Poi]])</f>
        <v>77.75</v>
      </c>
      <c r="AK7" s="17">
        <f>SUM(IF(Table11[[#This Row],[Q1Hi]]&lt;&gt;"",1,0),IF(Table11[[#This Row],[Q2Hi]]&lt;&gt;"",1,0),IF(Table11[[#This Row],[Q3Hi]]&lt;&gt;"",1,0),IF(Table11[[#This Row],[Q4Hi]]&lt;&gt;"",1,0),IF(Table11[[#This Row],[Q5Hi]]&lt;&gt;"",1,0))</f>
        <v>4</v>
      </c>
    </row>
    <row r="8" spans="2:37" x14ac:dyDescent="0.25">
      <c r="B8" s="49">
        <v>46</v>
      </c>
      <c r="C8" s="50" t="s">
        <v>85</v>
      </c>
      <c r="D8" s="33">
        <f>IF(ISNA(VLOOKUP(Table11[[#This Row],[Auto nr.]],Kvali1[[Auto nr.]:[Column1]],6,FALSE)),"",VLOOKUP(Table11[[#This Row],[Auto nr.]],Kvali1[[Auto nr.]:[Column1]],6,FALSE))</f>
        <v>82</v>
      </c>
      <c r="E8" s="33">
        <f>IF(ISNA(VLOOKUP(Table11[[#This Row],[Auto nr.]],Kvali1[[Auto nr.]:[Column1]],7,FALSE)),"",VLOOKUP(Table11[[#This Row],[Auto nr.]],Kvali1[[Auto nr.]:[Column1]],7,FALSE))</f>
        <v>79</v>
      </c>
      <c r="F8" s="33">
        <f>IF(ISNA(VLOOKUP(Table11[[#This Row],[Auto nr.]],Kvali1[[Auto nr.]:[Column1]],9,FALSE)),"",VLOOKUP(Table11[[#This Row],[Auto nr.]],Kvali1[[Auto nr.]:[Column1]],9,FALSE))</f>
        <v>6</v>
      </c>
      <c r="G8" s="34">
        <f>IF(ISNA(VLOOKUP(Table11[[#This Row],[Auto nr.]],Tand1[[Auto nr.]:[Column1]],7,FALSE)),"",VLOOKUP(Table11[[#This Row],[Auto nr.]],Tand1[[Auto nr.]:[Column1]],7,FALSE))</f>
        <v>5</v>
      </c>
      <c r="H8" s="35">
        <f>IF(ISNA(VLOOKUP(Table11[[#This Row],[Auto nr.]],Tand1[[Auto nr.]:[Column1]],6,FALSE)),"",VLOOKUP(Table11[[#This Row],[Auto nr.]],Tand1[[Auto nr.]:[Column1]],6,FALSE))</f>
        <v>65</v>
      </c>
      <c r="I8" s="40">
        <f>IF(ISNA(VLOOKUP(Table11[[#This Row],[Auto nr.]],Kvali2[[Auto nr.]:[Column1]],6,FALSE)),"",VLOOKUP(Table11[[#This Row],[Auto nr.]],Kvali2[[Auto nr.]:[Column1]],6,FALSE))</f>
        <v>80</v>
      </c>
      <c r="J8" s="34">
        <f>IF(ISNA(VLOOKUP(Table11[[#This Row],[Auto nr.]],Kvali2[[Auto nr.]:[Column1]],7,FALSE)),"",VLOOKUP(Table11[[#This Row],[Auto nr.]],Kvali2[[Auto nr.]:[Column1]],7,FALSE))</f>
        <v>78</v>
      </c>
      <c r="K8" s="34">
        <f>IF(ISNA(VLOOKUP(Table11[[#This Row],[Auto nr.]],Kvali2[[Auto nr.]:[Column1]],9,FALSE)),"",VLOOKUP(Table11[[#This Row],[Auto nr.]],Kvali2[[Auto nr.]:[Column1]],9,FALSE))</f>
        <v>7</v>
      </c>
      <c r="L8" s="34">
        <f>IF(ISNA(VLOOKUP(Table11[[#This Row],[Auto nr.]],Tand2[[Auto nr.]:[Column1]],7,FALSE)),"",VLOOKUP(Table11[[#This Row],[Auto nr.]],Tand2[[Auto nr.]:[Column1]],7,FALSE))</f>
        <v>6</v>
      </c>
      <c r="M8" s="35">
        <f>IF(ISNA(VLOOKUP(Table11[[#This Row],[Auto nr.]],Tand2[[Auto nr.]:[Column1]],6,FALSE)),"",VLOOKUP(Table11[[#This Row],[Auto nr.]],Tand2[[Auto nr.]:[Column1]],6,FALSE))</f>
        <v>64</v>
      </c>
      <c r="N8" s="40">
        <f>IF(ISNA(VLOOKUP(Table11[[#This Row],[Auto nr.]],Kvali3[[Auto nr.]:[Column1]],6,FALSE)),"",VLOOKUP(Table11[[#This Row],[Auto nr.]],Kvali3[[Auto nr.]:[Column1]],6,FALSE))</f>
        <v>79</v>
      </c>
      <c r="O8" s="34">
        <f>IF(ISNA(VLOOKUP(Table11[[#This Row],[Auto nr.]],Kvali3[[Auto nr.]:[Column1]],7,FALSE)),"",VLOOKUP(Table11[[#This Row],[Auto nr.]],Kvali3[[Auto nr.]:[Column1]],7,FALSE))</f>
        <v>59</v>
      </c>
      <c r="P8" s="34">
        <f>IF(ISNA(VLOOKUP(Table11[[#This Row],[Auto nr.]],Kvali3[[Auto nr.]:[Column1]],9,FALSE)),"",VLOOKUP(Table11[[#This Row],[Auto nr.]],Kvali3[[Auto nr.]:[Column1]],9,FALSE))</f>
        <v>7</v>
      </c>
      <c r="Q8" s="34">
        <f>IF(ISNA(VLOOKUP(Table11[[#This Row],[Auto nr.]],Tand3[[Auto nr.]:[Column1]],7,FALSE)),"",VLOOKUP(Table11[[#This Row],[Auto nr.]],Tand3[[Auto nr.]:[Column1]],7,FALSE))</f>
        <v>9</v>
      </c>
      <c r="R8" s="35">
        <f>IF(ISNA(VLOOKUP(Table11[[#This Row],[Auto nr.]],Tand3[[Auto nr.]:[Column1]],6,FALSE)),"",VLOOKUP(Table11[[#This Row],[Auto nr.]],Tand3[[Auto nr.]:[Column1]],6,FALSE))</f>
        <v>57</v>
      </c>
      <c r="S8" s="40">
        <f>IF(ISNA(VLOOKUP(Table11[[#This Row],[Auto nr.]],Kvali4[[Auto nr.]:[Column1]],6,FALSE)),"",VLOOKUP(Table11[[#This Row],[Auto nr.]],Kvali4[[Auto nr.]:[Column1]],6,FALSE))</f>
        <v>66</v>
      </c>
      <c r="T8" s="34">
        <f>IF(ISNA(VLOOKUP(Table11[[#This Row],[Auto nr.]],Kvali4[[Auto nr.]:[Column1]],7,FALSE)),"",VLOOKUP(Table11[[#This Row],[Auto nr.]],Kvali4[[Auto nr.]:[Column1]],7,FALSE))</f>
        <v>64</v>
      </c>
      <c r="U8" s="34">
        <f>IF(ISNA(VLOOKUP(Table11[[#This Row],[Auto nr.]],Kvali4[[Auto nr.]:[Column1]],9,FALSE)),"",VLOOKUP(Table11[[#This Row],[Auto nr.]],Kvali4[[Auto nr.]:[Column1]],9,FALSE))</f>
        <v>10</v>
      </c>
      <c r="V8" s="34">
        <f>IF(ISNA(VLOOKUP(Table11[[#This Row],[Auto nr.]],Tand4[[Auto nr.]:[Column1]],7,FALSE)),"",VLOOKUP(Table11[[#This Row],[Auto nr.]],Tand4[[Auto nr.]:[Column1]],7,FALSE))</f>
        <v>7</v>
      </c>
      <c r="W8" s="35">
        <f>IF(ISNA(VLOOKUP(Table11[[#This Row],[Auto nr.]],Tand4[[Auto nr.]:[Column1]],6,FALSE)),"",VLOOKUP(Table11[[#This Row],[Auto nr.]],Tand4[[Auto nr.]:[Column1]],6,FALSE))</f>
        <v>63</v>
      </c>
      <c r="X8" s="40">
        <f>IF(ISNA(VLOOKUP(Table11[[#This Row],[Auto nr.]],Kvali5[[Auto nr.]:[Column1]],6,FALSE)),"",VLOOKUP(Table11[[#This Row],[Auto nr.]],Kvali5[[Auto nr.]:[Column1]],6,FALSE))</f>
        <v>85</v>
      </c>
      <c r="Y8" s="34">
        <f>IF(ISNA(VLOOKUP(Table11[[#This Row],[Auto nr.]],Kvali5[[Auto nr.]:[Column1]],7,FALSE)),"",VLOOKUP(Table11[[#This Row],[Auto nr.]],Kvali5[[Auto nr.]:[Column1]],7,FALSE))</f>
        <v>73</v>
      </c>
      <c r="Z8" s="34">
        <f>IF(ISNA(VLOOKUP(Table11[[#This Row],[Auto nr.]],Kvali5[[Auto nr.]:[Column1]],9,FALSE)),"",VLOOKUP(Table11[[#This Row],[Auto nr.]],Kvali5[[Auto nr.]:[Column1]],9,FALSE))</f>
        <v>8</v>
      </c>
      <c r="AA8" s="34">
        <f>IF(ISNA(VLOOKUP(Table11[[#This Row],[Auto nr.]],Tand5[[Auto nr.]:[Column1]],7,FALSE)),"",VLOOKUP(Table11[[#This Row],[Auto nr.]],Tand5[[Auto nr.]:[Column1]],7,FALSE))</f>
        <v>11</v>
      </c>
      <c r="AB8" s="35">
        <f>IF(ISNA(VLOOKUP(Table11[[#This Row],[Auto nr.]],Tand5[[Auto nr.]:[Column1]],6,FALSE)),"",VLOOKUP(Table11[[#This Row],[Auto nr.]],Tand5[[Auto nr.]:[Column1]],6,FALSE))</f>
        <v>57</v>
      </c>
      <c r="AC8" s="46">
        <f>MAX(Table11[[#This Row],[Q1Hi]],Table11[[#This Row],[Q2Hi]],Table11[[#This Row],[Q3Hi]],Table11[[#This Row],[Q4Hi]],Table11[[#This Row],[Q5Hi]])</f>
        <v>85</v>
      </c>
      <c r="AD8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74.5</v>
      </c>
      <c r="AE8" s="43">
        <f>MIN(Table11[[#This Row],[Q1Pos]],Table11[[#This Row],[Q2Pos]],Table11[[#This Row],[Q3Pos]],Table11[[#This Row],[Q4Pos]],Table11[[#This Row],[Q5Pos]])</f>
        <v>6</v>
      </c>
      <c r="AF8" s="44">
        <f>AVERAGE(Table11[[#This Row],[Q1Pos]],Table11[[#This Row],[Q2Pos]],Table11[[#This Row],[Q3Pos]],Table11[[#This Row],[Q4Pos]],Table11[[#This Row],[Q5Pos]])</f>
        <v>7.6</v>
      </c>
      <c r="AG8" s="17">
        <f>MIN(Table11[[#This Row],[T1Pos]],Table11[[#This Row],[T2Pos]],Table11[[#This Row],[T3Pos]],Table11[[#This Row],[T4Pos]],Table11[[#This Row],[T5Pos]])</f>
        <v>5</v>
      </c>
      <c r="AH8" s="44">
        <f>AVERAGE(Table11[[#This Row],[T1Pos]],Table11[[#This Row],[T2Pos]],Table11[[#This Row],[T3Pos]],Table11[[#This Row],[T4Pos]],Table11[[#This Row],[T5Pos]])</f>
        <v>7.6</v>
      </c>
      <c r="AI8" s="17">
        <f>MAX(Table11[[#This Row],[T1Poi]],Table11[[#This Row],[T2Poi]],Table11[[#This Row],[T3Poi]],Table11[[#This Row],[T4Poi]],Table11[[#This Row],[T5Poi]],)</f>
        <v>65</v>
      </c>
      <c r="AJ8" s="45">
        <f>AVERAGE(Table11[[#This Row],[T1Poi]],Table11[[#This Row],[T2Poi]],Table11[[#This Row],[T3Poi]],Table11[[#This Row],[T4Poi]],Table11[[#This Row],[T5Poi]])</f>
        <v>61.2</v>
      </c>
      <c r="AK8" s="17">
        <f>SUM(IF(Table11[[#This Row],[Q1Hi]]&lt;&gt;"",1,0),IF(Table11[[#This Row],[Q2Hi]]&lt;&gt;"",1,0),IF(Table11[[#This Row],[Q3Hi]]&lt;&gt;"",1,0),IF(Table11[[#This Row],[Q4Hi]]&lt;&gt;"",1,0),IF(Table11[[#This Row],[Q5Hi]]&lt;&gt;"",1,0))</f>
        <v>5</v>
      </c>
    </row>
    <row r="9" spans="2:37" x14ac:dyDescent="0.25">
      <c r="B9" s="49">
        <v>11</v>
      </c>
      <c r="C9" s="50" t="s">
        <v>90</v>
      </c>
      <c r="D9" s="33">
        <f>IF(ISNA(VLOOKUP(Table11[[#This Row],[Auto nr.]],Kvali1[[Auto nr.]:[Column1]],6,FALSE)),"",VLOOKUP(Table11[[#This Row],[Auto nr.]],Kvali1[[Auto nr.]:[Column1]],6,FALSE))</f>
        <v>56</v>
      </c>
      <c r="E9" s="33"/>
      <c r="F9" s="33">
        <f>IF(ISNA(VLOOKUP(Table11[[#This Row],[Auto nr.]],Kvali1[[Auto nr.]:[Column1]],9,FALSE)),"",VLOOKUP(Table11[[#This Row],[Auto nr.]],Kvali1[[Auto nr.]:[Column1]],9,FALSE))</f>
        <v>22</v>
      </c>
      <c r="G9" s="34">
        <f>IF(ISNA(VLOOKUP(Table11[[#This Row],[Auto nr.]],Tand1[[Auto nr.]:[Column1]],7,FALSE)),"",VLOOKUP(Table11[[#This Row],[Auto nr.]],Tand1[[Auto nr.]:[Column1]],7,FALSE))</f>
        <v>23</v>
      </c>
      <c r="H9" s="35">
        <f>IF(ISNA(VLOOKUP(Table11[[#This Row],[Auto nr.]],Tand1[[Auto nr.]:[Column1]],6,FALSE)),"",VLOOKUP(Table11[[#This Row],[Auto nr.]],Tand1[[Auto nr.]:[Column1]],6,FALSE))</f>
        <v>24.5</v>
      </c>
      <c r="I9" s="40">
        <f>IF(ISNA(VLOOKUP(Table11[[#This Row],[Auto nr.]],Kvali2[[Auto nr.]:[Column1]],6,FALSE)),"",VLOOKUP(Table11[[#This Row],[Auto nr.]],Kvali2[[Auto nr.]:[Column1]],6,FALSE))</f>
        <v>87</v>
      </c>
      <c r="J9" s="34">
        <f>IF(ISNA(VLOOKUP(Table11[[#This Row],[Auto nr.]],Kvali2[[Auto nr.]:[Column1]],7,FALSE)),"",VLOOKUP(Table11[[#This Row],[Auto nr.]],Kvali2[[Auto nr.]:[Column1]],7,FALSE))</f>
        <v>83</v>
      </c>
      <c r="K9" s="34">
        <f>IF(ISNA(VLOOKUP(Table11[[#This Row],[Auto nr.]],Kvali2[[Auto nr.]:[Column1]],9,FALSE)),"",VLOOKUP(Table11[[#This Row],[Auto nr.]],Kvali2[[Auto nr.]:[Column1]],9,FALSE))</f>
        <v>4</v>
      </c>
      <c r="L9" s="34">
        <f>IF(ISNA(VLOOKUP(Table11[[#This Row],[Auto nr.]],Tand2[[Auto nr.]:[Column1]],7,FALSE)),"",VLOOKUP(Table11[[#This Row],[Auto nr.]],Tand2[[Auto nr.]:[Column1]],7,FALSE))</f>
        <v>2</v>
      </c>
      <c r="M9" s="35">
        <f>IF(ISNA(VLOOKUP(Table11[[#This Row],[Auto nr.]],Tand2[[Auto nr.]:[Column1]],6,FALSE)),"",VLOOKUP(Table11[[#This Row],[Auto nr.]],Tand2[[Auto nr.]:[Column1]],6,FALSE))</f>
        <v>94</v>
      </c>
      <c r="N9" s="40">
        <f>IF(ISNA(VLOOKUP(Table11[[#This Row],[Auto nr.]],Kvali3[[Auto nr.]:[Column1]],6,FALSE)),"",VLOOKUP(Table11[[#This Row],[Auto nr.]],Kvali3[[Auto nr.]:[Column1]],6,FALSE))</f>
        <v>72</v>
      </c>
      <c r="O9" s="34">
        <f>IF(ISNA(VLOOKUP(Table11[[#This Row],[Auto nr.]],Kvali3[[Auto nr.]:[Column1]],7,FALSE)),"",VLOOKUP(Table11[[#This Row],[Auto nr.]],Kvali3[[Auto nr.]:[Column1]],7,FALSE))</f>
        <v>72</v>
      </c>
      <c r="P9" s="34">
        <f>IF(ISNA(VLOOKUP(Table11[[#This Row],[Auto nr.]],Kvali3[[Auto nr.]:[Column1]],9,FALSE)),"",VLOOKUP(Table11[[#This Row],[Auto nr.]],Kvali3[[Auto nr.]:[Column1]],9,FALSE))</f>
        <v>11</v>
      </c>
      <c r="Q9" s="34">
        <f>IF(ISNA(VLOOKUP(Table11[[#This Row],[Auto nr.]],Tand3[[Auto nr.]:[Column1]],7,FALSE)),"",VLOOKUP(Table11[[#This Row],[Auto nr.]],Tand3[[Auto nr.]:[Column1]],7,FALSE))</f>
        <v>11</v>
      </c>
      <c r="R9" s="35">
        <f>IF(ISNA(VLOOKUP(Table11[[#This Row],[Auto nr.]],Tand3[[Auto nr.]:[Column1]],6,FALSE)),"",VLOOKUP(Table11[[#This Row],[Auto nr.]],Tand3[[Auto nr.]:[Column1]],6,FALSE))</f>
        <v>56</v>
      </c>
      <c r="S9" s="40">
        <f>IF(ISNA(VLOOKUP(Table11[[#This Row],[Auto nr.]],Kvali4[[Auto nr.]:[Column1]],6,FALSE)),"",VLOOKUP(Table11[[#This Row],[Auto nr.]],Kvali4[[Auto nr.]:[Column1]],6,FALSE))</f>
        <v>73</v>
      </c>
      <c r="T9" s="34">
        <f>IF(ISNA(VLOOKUP(Table11[[#This Row],[Auto nr.]],Kvali4[[Auto nr.]:[Column1]],7,FALSE)),"",VLOOKUP(Table11[[#This Row],[Auto nr.]],Kvali4[[Auto nr.]:[Column1]],7,FALSE))</f>
        <v>72</v>
      </c>
      <c r="U9" s="34">
        <f>IF(ISNA(VLOOKUP(Table11[[#This Row],[Auto nr.]],Kvali4[[Auto nr.]:[Column1]],9,FALSE)),"",VLOOKUP(Table11[[#This Row],[Auto nr.]],Kvali4[[Auto nr.]:[Column1]],9,FALSE))</f>
        <v>7</v>
      </c>
      <c r="V9" s="34">
        <f>IF(ISNA(VLOOKUP(Table11[[#This Row],[Auto nr.]],Tand4[[Auto nr.]:[Column1]],7,FALSE)),"",VLOOKUP(Table11[[#This Row],[Auto nr.]],Tand4[[Auto nr.]:[Column1]],7,FALSE))</f>
        <v>10</v>
      </c>
      <c r="W9" s="35">
        <f>IF(ISNA(VLOOKUP(Table11[[#This Row],[Auto nr.]],Tand4[[Auto nr.]:[Column1]],6,FALSE)),"",VLOOKUP(Table11[[#This Row],[Auto nr.]],Tand4[[Auto nr.]:[Column1]],6,FALSE))</f>
        <v>57</v>
      </c>
      <c r="X9" s="40">
        <f>IF(ISNA(VLOOKUP(Table11[[#This Row],[Auto nr.]],Kvali5[[Auto nr.]:[Column1]],6,FALSE)),"",VLOOKUP(Table11[[#This Row],[Auto nr.]],Kvali5[[Auto nr.]:[Column1]],6,FALSE))</f>
        <v>85</v>
      </c>
      <c r="Y9" s="34">
        <f>IF(ISNA(VLOOKUP(Table11[[#This Row],[Auto nr.]],Kvali5[[Auto nr.]:[Column1]],7,FALSE)),"",VLOOKUP(Table11[[#This Row],[Auto nr.]],Kvali5[[Auto nr.]:[Column1]],7,FALSE))</f>
        <v>83</v>
      </c>
      <c r="Z9" s="34">
        <f>IF(ISNA(VLOOKUP(Table11[[#This Row],[Auto nr.]],Kvali5[[Auto nr.]:[Column1]],9,FALSE)),"",VLOOKUP(Table11[[#This Row],[Auto nr.]],Kvali5[[Auto nr.]:[Column1]],9,FALSE))</f>
        <v>6</v>
      </c>
      <c r="AA9" s="34">
        <f>IF(ISNA(VLOOKUP(Table11[[#This Row],[Auto nr.]],Tand5[[Auto nr.]:[Column1]],7,FALSE)),"",VLOOKUP(Table11[[#This Row],[Auto nr.]],Tand5[[Auto nr.]:[Column1]],7,FALSE))</f>
        <v>9</v>
      </c>
      <c r="AB9" s="35">
        <f>IF(ISNA(VLOOKUP(Table11[[#This Row],[Auto nr.]],Tand5[[Auto nr.]:[Column1]],6,FALSE)),"",VLOOKUP(Table11[[#This Row],[Auto nr.]],Tand5[[Auto nr.]:[Column1]],6,FALSE))</f>
        <v>58</v>
      </c>
      <c r="AC9" s="46">
        <f>MAX(Table11[[#This Row],[Q1Hi]],Table11[[#This Row],[Q2Hi]],Table11[[#This Row],[Q3Hi]],Table11[[#This Row],[Q4Hi]],Table11[[#This Row],[Q5Hi]])</f>
        <v>87</v>
      </c>
      <c r="AD9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75.888888888888886</v>
      </c>
      <c r="AE9" s="43">
        <f>MIN(Table11[[#This Row],[Q1Pos]],Table11[[#This Row],[Q2Pos]],Table11[[#This Row],[Q3Pos]],Table11[[#This Row],[Q4Pos]],Table11[[#This Row],[Q5Pos]])</f>
        <v>4</v>
      </c>
      <c r="AF9" s="44">
        <f>AVERAGE(Table11[[#This Row],[Q1Pos]],Table11[[#This Row],[Q2Pos]],Table11[[#This Row],[Q3Pos]],Table11[[#This Row],[Q4Pos]],Table11[[#This Row],[Q5Pos]])</f>
        <v>10</v>
      </c>
      <c r="AG9" s="17">
        <f>MIN(Table11[[#This Row],[T1Pos]],Table11[[#This Row],[T2Pos]],Table11[[#This Row],[T3Pos]],Table11[[#This Row],[T4Pos]],Table11[[#This Row],[T5Pos]])</f>
        <v>2</v>
      </c>
      <c r="AH9" s="44">
        <f>AVERAGE(Table11[[#This Row],[T1Pos]],Table11[[#This Row],[T2Pos]],Table11[[#This Row],[T3Pos]],Table11[[#This Row],[T4Pos]],Table11[[#This Row],[T5Pos]])</f>
        <v>11</v>
      </c>
      <c r="AI9" s="17">
        <f>MAX(Table11[[#This Row],[T1Poi]],Table11[[#This Row],[T2Poi]],Table11[[#This Row],[T3Poi]],Table11[[#This Row],[T4Poi]],Table11[[#This Row],[T5Poi]],)</f>
        <v>94</v>
      </c>
      <c r="AJ9" s="45">
        <f>AVERAGE(Table11[[#This Row],[T1Poi]],Table11[[#This Row],[T2Poi]],Table11[[#This Row],[T3Poi]],Table11[[#This Row],[T4Poi]],Table11[[#This Row],[T5Poi]])</f>
        <v>57.9</v>
      </c>
      <c r="AK9" s="17">
        <f>SUM(IF(Table11[[#This Row],[Q1Hi]]&lt;&gt;"",1,0),IF(Table11[[#This Row],[Q2Hi]]&lt;&gt;"",1,0),IF(Table11[[#This Row],[Q3Hi]]&lt;&gt;"",1,0),IF(Table11[[#This Row],[Q4Hi]]&lt;&gt;"",1,0),IF(Table11[[#This Row],[Q5Hi]]&lt;&gt;"",1,0))</f>
        <v>5</v>
      </c>
    </row>
    <row r="10" spans="2:37" x14ac:dyDescent="0.25">
      <c r="B10" s="49">
        <v>420</v>
      </c>
      <c r="C10" s="50" t="s">
        <v>107</v>
      </c>
      <c r="D10" s="33">
        <f>IF(ISNA(VLOOKUP(Table11[[#This Row],[Auto nr.]],Kvali1[[Auto nr.]:[Column1]],6,FALSE)),"",VLOOKUP(Table11[[#This Row],[Auto nr.]],Kvali1[[Auto nr.]:[Column1]],6,FALSE))</f>
        <v>67</v>
      </c>
      <c r="E10" s="33"/>
      <c r="F10" s="33">
        <f>IF(ISNA(VLOOKUP(Table11[[#This Row],[Auto nr.]],Kvali1[[Auto nr.]:[Column1]],9,FALSE)),"",VLOOKUP(Table11[[#This Row],[Auto nr.]],Kvali1[[Auto nr.]:[Column1]],9,FALSE))</f>
        <v>15</v>
      </c>
      <c r="G10" s="34">
        <f>IF(ISNA(VLOOKUP(Table11[[#This Row],[Auto nr.]],Tand1[[Auto nr.]:[Column1]],7,FALSE)),"",VLOOKUP(Table11[[#This Row],[Auto nr.]],Tand1[[Auto nr.]:[Column1]],7,FALSE))</f>
        <v>14</v>
      </c>
      <c r="H10" s="35">
        <f>IF(ISNA(VLOOKUP(Table11[[#This Row],[Auto nr.]],Tand1[[Auto nr.]:[Column1]],6,FALSE)),"",VLOOKUP(Table11[[#This Row],[Auto nr.]],Tand1[[Auto nr.]:[Column1]],6,FALSE))</f>
        <v>55</v>
      </c>
      <c r="I10" s="40">
        <f>IF(ISNA(VLOOKUP(Table11[[#This Row],[Auto nr.]],Kvali2[[Auto nr.]:[Column1]],6,FALSE)),"",VLOOKUP(Table11[[#This Row],[Auto nr.]],Kvali2[[Auto nr.]:[Column1]],6,FALSE))</f>
        <v>80</v>
      </c>
      <c r="J10" s="34">
        <f>IF(ISNA(VLOOKUP(Table11[[#This Row],[Auto nr.]],Kvali2[[Auto nr.]:[Column1]],7,FALSE)),"",VLOOKUP(Table11[[#This Row],[Auto nr.]],Kvali2[[Auto nr.]:[Column1]],7,FALSE))</f>
        <v>76</v>
      </c>
      <c r="K10" s="34">
        <f>IF(ISNA(VLOOKUP(Table11[[#This Row],[Auto nr.]],Kvali2[[Auto nr.]:[Column1]],9,FALSE)),"",VLOOKUP(Table11[[#This Row],[Auto nr.]],Kvali2[[Auto nr.]:[Column1]],9,FALSE))</f>
        <v>8</v>
      </c>
      <c r="L10" s="34">
        <f>IF(ISNA(VLOOKUP(Table11[[#This Row],[Auto nr.]],Tand2[[Auto nr.]:[Column1]],7,FALSE)),"",VLOOKUP(Table11[[#This Row],[Auto nr.]],Tand2[[Auto nr.]:[Column1]],7,FALSE))</f>
        <v>10</v>
      </c>
      <c r="M10" s="35">
        <f>IF(ISNA(VLOOKUP(Table11[[#This Row],[Auto nr.]],Tand2[[Auto nr.]:[Column1]],6,FALSE)),"",VLOOKUP(Table11[[#This Row],[Auto nr.]],Tand2[[Auto nr.]:[Column1]],6,FALSE))</f>
        <v>57</v>
      </c>
      <c r="N10" s="40">
        <f>IF(ISNA(VLOOKUP(Table11[[#This Row],[Auto nr.]],Kvali3[[Auto nr.]:[Column1]],6,FALSE)),"",VLOOKUP(Table11[[#This Row],[Auto nr.]],Kvali3[[Auto nr.]:[Column1]],6,FALSE))</f>
        <v>64</v>
      </c>
      <c r="O10" s="34"/>
      <c r="P10" s="34">
        <f>IF(ISNA(VLOOKUP(Table11[[#This Row],[Auto nr.]],Kvali3[[Auto nr.]:[Column1]],9,FALSE)),"",VLOOKUP(Table11[[#This Row],[Auto nr.]],Kvali3[[Auto nr.]:[Column1]],9,FALSE))</f>
        <v>13</v>
      </c>
      <c r="Q10" s="34">
        <f>IF(ISNA(VLOOKUP(Table11[[#This Row],[Auto nr.]],Tand3[[Auto nr.]:[Column1]],7,FALSE)),"",VLOOKUP(Table11[[#This Row],[Auto nr.]],Tand3[[Auto nr.]:[Column1]],7,FALSE))</f>
        <v>13</v>
      </c>
      <c r="R10" s="35">
        <f>IF(ISNA(VLOOKUP(Table11[[#This Row],[Auto nr.]],Tand3[[Auto nr.]:[Column1]],6,FALSE)),"",VLOOKUP(Table11[[#This Row],[Auto nr.]],Tand3[[Auto nr.]:[Column1]],6,FALSE))</f>
        <v>55</v>
      </c>
      <c r="S10" s="40">
        <f>IF(ISNA(VLOOKUP(Table11[[#This Row],[Auto nr.]],Kvali4[[Auto nr.]:[Column1]],6,FALSE)),"",VLOOKUP(Table11[[#This Row],[Auto nr.]],Kvali4[[Auto nr.]:[Column1]],6,FALSE))</f>
        <v>46</v>
      </c>
      <c r="T10" s="34">
        <f>IF(ISNA(VLOOKUP(Table11[[#This Row],[Auto nr.]],Kvali4[[Auto nr.]:[Column1]],7,FALSE)),"",VLOOKUP(Table11[[#This Row],[Auto nr.]],Kvali4[[Auto nr.]:[Column1]],7,FALSE))</f>
        <v>43</v>
      </c>
      <c r="U10" s="34">
        <f>IF(ISNA(VLOOKUP(Table11[[#This Row],[Auto nr.]],Kvali4[[Auto nr.]:[Column1]],9,FALSE)),"",VLOOKUP(Table11[[#This Row],[Auto nr.]],Kvali4[[Auto nr.]:[Column1]],9,FALSE))</f>
        <v>13</v>
      </c>
      <c r="V10" s="34">
        <f>IF(ISNA(VLOOKUP(Table11[[#This Row],[Auto nr.]],Tand4[[Auto nr.]:[Column1]],7,FALSE)),"",VLOOKUP(Table11[[#This Row],[Auto nr.]],Tand4[[Auto nr.]:[Column1]],7,FALSE))</f>
        <v>13</v>
      </c>
      <c r="W10" s="35">
        <f>IF(ISNA(VLOOKUP(Table11[[#This Row],[Auto nr.]],Tand4[[Auto nr.]:[Column1]],6,FALSE)),"",VLOOKUP(Table11[[#This Row],[Auto nr.]],Tand4[[Auto nr.]:[Column1]],6,FALSE))</f>
        <v>55</v>
      </c>
      <c r="X10" s="40">
        <f>IF(ISNA(VLOOKUP(Table11[[#This Row],[Auto nr.]],Kvali5[[Auto nr.]:[Column1]],6,FALSE)),"",VLOOKUP(Table11[[#This Row],[Auto nr.]],Kvali5[[Auto nr.]:[Column1]],6,FALSE))</f>
        <v>85</v>
      </c>
      <c r="Y10" s="34">
        <f>IF(ISNA(VLOOKUP(Table11[[#This Row],[Auto nr.]],Kvali5[[Auto nr.]:[Column1]],7,FALSE)),"",VLOOKUP(Table11[[#This Row],[Auto nr.]],Kvali5[[Auto nr.]:[Column1]],7,FALSE))</f>
        <v>76</v>
      </c>
      <c r="Z10" s="34">
        <f>IF(ISNA(VLOOKUP(Table11[[#This Row],[Auto nr.]],Kvali5[[Auto nr.]:[Column1]],9,FALSE)),"",VLOOKUP(Table11[[#This Row],[Auto nr.]],Kvali5[[Auto nr.]:[Column1]],9,FALSE))</f>
        <v>7</v>
      </c>
      <c r="AA10" s="34">
        <f>IF(ISNA(VLOOKUP(Table11[[#This Row],[Auto nr.]],Tand5[[Auto nr.]:[Column1]],7,FALSE)),"",VLOOKUP(Table11[[#This Row],[Auto nr.]],Tand5[[Auto nr.]:[Column1]],7,FALSE))</f>
        <v>10</v>
      </c>
      <c r="AB10" s="35">
        <f>IF(ISNA(VLOOKUP(Table11[[#This Row],[Auto nr.]],Tand5[[Auto nr.]:[Column1]],6,FALSE)),"",VLOOKUP(Table11[[#This Row],[Auto nr.]],Tand5[[Auto nr.]:[Column1]],6,FALSE))</f>
        <v>57</v>
      </c>
      <c r="AC10" s="46">
        <f>MAX(Table11[[#This Row],[Q1Hi]],Table11[[#This Row],[Q2Hi]],Table11[[#This Row],[Q3Hi]],Table11[[#This Row],[Q4Hi]],Table11[[#This Row],[Q5Hi]])</f>
        <v>85</v>
      </c>
      <c r="AD10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67.125</v>
      </c>
      <c r="AE10" s="43">
        <f>MIN(Table11[[#This Row],[Q1Pos]],Table11[[#This Row],[Q2Pos]],Table11[[#This Row],[Q3Pos]],Table11[[#This Row],[Q4Pos]],Table11[[#This Row],[Q5Pos]])</f>
        <v>7</v>
      </c>
      <c r="AF10" s="44">
        <f>AVERAGE(Table11[[#This Row],[Q1Pos]],Table11[[#This Row],[Q2Pos]],Table11[[#This Row],[Q3Pos]],Table11[[#This Row],[Q4Pos]],Table11[[#This Row],[Q5Pos]])</f>
        <v>11.2</v>
      </c>
      <c r="AG10" s="17">
        <f>MIN(Table11[[#This Row],[T1Pos]],Table11[[#This Row],[T2Pos]],Table11[[#This Row],[T3Pos]],Table11[[#This Row],[T4Pos]],Table11[[#This Row],[T5Pos]])</f>
        <v>10</v>
      </c>
      <c r="AH10" s="44">
        <f>AVERAGE(Table11[[#This Row],[T1Pos]],Table11[[#This Row],[T2Pos]],Table11[[#This Row],[T3Pos]],Table11[[#This Row],[T4Pos]],Table11[[#This Row],[T5Pos]])</f>
        <v>12</v>
      </c>
      <c r="AI10" s="17">
        <f>MAX(Table11[[#This Row],[T1Poi]],Table11[[#This Row],[T2Poi]],Table11[[#This Row],[T3Poi]],Table11[[#This Row],[T4Poi]],Table11[[#This Row],[T5Poi]],)</f>
        <v>57</v>
      </c>
      <c r="AJ10" s="45">
        <f>AVERAGE(Table11[[#This Row],[T1Poi]],Table11[[#This Row],[T2Poi]],Table11[[#This Row],[T3Poi]],Table11[[#This Row],[T4Poi]],Table11[[#This Row],[T5Poi]])</f>
        <v>55.8</v>
      </c>
      <c r="AK10" s="17">
        <f>SUM(IF(Table11[[#This Row],[Q1Hi]]&lt;&gt;"",1,0),IF(Table11[[#This Row],[Q2Hi]]&lt;&gt;"",1,0),IF(Table11[[#This Row],[Q3Hi]]&lt;&gt;"",1,0),IF(Table11[[#This Row],[Q4Hi]]&lt;&gt;"",1,0),IF(Table11[[#This Row],[Q5Hi]]&lt;&gt;"",1,0))</f>
        <v>5</v>
      </c>
    </row>
    <row r="11" spans="2:37" x14ac:dyDescent="0.25">
      <c r="B11" s="49">
        <v>19</v>
      </c>
      <c r="C11" s="50" t="s">
        <v>96</v>
      </c>
      <c r="D11" s="33" t="str">
        <f>IF(ISNA(VLOOKUP(Table11[[#This Row],[Auto nr.]],Kvali1[[Auto nr.]:[Column1]],6,FALSE)),"",VLOOKUP(Table11[[#This Row],[Auto nr.]],Kvali1[[Auto nr.]:[Column1]],6,FALSE))</f>
        <v/>
      </c>
      <c r="E11" s="33" t="str">
        <f>IF(ISNA(VLOOKUP(Table11[[#This Row],[Auto nr.]],Kvali1[[Auto nr.]:[Column1]],7,FALSE)),"",VLOOKUP(Table11[[#This Row],[Auto nr.]],Kvali1[[Auto nr.]:[Column1]],7,FALSE))</f>
        <v/>
      </c>
      <c r="F11" s="33" t="str">
        <f>IF(ISNA(VLOOKUP(Table11[[#This Row],[Auto nr.]],Kvali1[[Auto nr.]:[Column1]],9,FALSE)),"",VLOOKUP(Table11[[#This Row],[Auto nr.]],Kvali1[[Auto nr.]:[Column1]],9,FALSE))</f>
        <v/>
      </c>
      <c r="G11" s="34" t="str">
        <f>IF(ISNA(VLOOKUP(Table11[[#This Row],[Auto nr.]],Tand1[[Auto nr.]:[Column1]],7,FALSE)),"",VLOOKUP(Table11[[#This Row],[Auto nr.]],Tand1[[Auto nr.]:[Column1]],7,FALSE))</f>
        <v/>
      </c>
      <c r="H11" s="35" t="str">
        <f>IF(ISNA(VLOOKUP(Table11[[#This Row],[Auto nr.]],Tand1[[Auto nr.]:[Column1]],6,FALSE)),"",VLOOKUP(Table11[[#This Row],[Auto nr.]],Tand1[[Auto nr.]:[Column1]],6,FALSE))</f>
        <v/>
      </c>
      <c r="I11" s="40">
        <f>IF(ISNA(VLOOKUP(Table11[[#This Row],[Auto nr.]],Kvali2[[Auto nr.]:[Column1]],6,FALSE)),"",VLOOKUP(Table11[[#This Row],[Auto nr.]],Kvali2[[Auto nr.]:[Column1]],6,FALSE))</f>
        <v>61</v>
      </c>
      <c r="J11" s="34">
        <f>IF(ISNA(VLOOKUP(Table11[[#This Row],[Auto nr.]],Kvali2[[Auto nr.]:[Column1]],7,FALSE)),"",VLOOKUP(Table11[[#This Row],[Auto nr.]],Kvali2[[Auto nr.]:[Column1]],7,FALSE))</f>
        <v>49</v>
      </c>
      <c r="K11" s="34">
        <f>IF(ISNA(VLOOKUP(Table11[[#This Row],[Auto nr.]],Kvali2[[Auto nr.]:[Column1]],9,FALSE)),"",VLOOKUP(Table11[[#This Row],[Auto nr.]],Kvali2[[Auto nr.]:[Column1]],9,FALSE))</f>
        <v>21</v>
      </c>
      <c r="L11" s="34">
        <f>IF(ISNA(VLOOKUP(Table11[[#This Row],[Auto nr.]],Tand2[[Auto nr.]:[Column1]],7,FALSE)),"",VLOOKUP(Table11[[#This Row],[Auto nr.]],Tand2[[Auto nr.]:[Column1]],7,FALSE))</f>
        <v>16</v>
      </c>
      <c r="M11" s="35">
        <f>IF(ISNA(VLOOKUP(Table11[[#This Row],[Auto nr.]],Tand2[[Auto nr.]:[Column1]],6,FALSE)),"",VLOOKUP(Table11[[#This Row],[Auto nr.]],Tand2[[Auto nr.]:[Column1]],6,FALSE))</f>
        <v>54.5</v>
      </c>
      <c r="N11" s="40">
        <f>IF(ISNA(VLOOKUP(Table11[[#This Row],[Auto nr.]],Kvali3[[Auto nr.]:[Column1]],6,FALSE)),"",VLOOKUP(Table11[[#This Row],[Auto nr.]],Kvali3[[Auto nr.]:[Column1]],6,FALSE))</f>
        <v>26</v>
      </c>
      <c r="O11" s="34"/>
      <c r="P11" s="34">
        <f>IF(ISNA(VLOOKUP(Table11[[#This Row],[Auto nr.]],Kvali3[[Auto nr.]:[Column1]],9,FALSE)),"",VLOOKUP(Table11[[#This Row],[Auto nr.]],Kvali3[[Auto nr.]:[Column1]],9,FALSE))</f>
        <v>17</v>
      </c>
      <c r="Q11" s="34">
        <f>IF(ISNA(VLOOKUP(Table11[[#This Row],[Auto nr.]],Tand3[[Auto nr.]:[Column1]],7,FALSE)),"",VLOOKUP(Table11[[#This Row],[Auto nr.]],Tand3[[Auto nr.]:[Column1]],7,FALSE))</f>
        <v>16</v>
      </c>
      <c r="R11" s="35">
        <f>IF(ISNA(VLOOKUP(Table11[[#This Row],[Auto nr.]],Tand3[[Auto nr.]:[Column1]],6,FALSE)),"",VLOOKUP(Table11[[#This Row],[Auto nr.]],Tand3[[Auto nr.]:[Column1]],6,FALSE))</f>
        <v>54.5</v>
      </c>
      <c r="S11" s="40">
        <f>IF(ISNA(VLOOKUP(Table11[[#This Row],[Auto nr.]],Kvali4[[Auto nr.]:[Column1]],6,FALSE)),"",VLOOKUP(Table11[[#This Row],[Auto nr.]],Kvali4[[Auto nr.]:[Column1]],6,FALSE))</f>
        <v>55</v>
      </c>
      <c r="T11" s="34"/>
      <c r="U11" s="34">
        <f>IF(ISNA(VLOOKUP(Table11[[#This Row],[Auto nr.]],Kvali4[[Auto nr.]:[Column1]],9,FALSE)),"",VLOOKUP(Table11[[#This Row],[Auto nr.]],Kvali4[[Auto nr.]:[Column1]],9,FALSE))</f>
        <v>12</v>
      </c>
      <c r="V11" s="34">
        <f>IF(ISNA(VLOOKUP(Table11[[#This Row],[Auto nr.]],Tand4[[Auto nr.]:[Column1]],7,FALSE)),"",VLOOKUP(Table11[[#This Row],[Auto nr.]],Tand4[[Auto nr.]:[Column1]],7,FALSE))</f>
        <v>8</v>
      </c>
      <c r="W11" s="35">
        <f>IF(ISNA(VLOOKUP(Table11[[#This Row],[Auto nr.]],Tand4[[Auto nr.]:[Column1]],6,FALSE)),"",VLOOKUP(Table11[[#This Row],[Auto nr.]],Tand4[[Auto nr.]:[Column1]],6,FALSE))</f>
        <v>63</v>
      </c>
      <c r="X11" s="40">
        <f>IF(ISNA(VLOOKUP(Table11[[#This Row],[Auto nr.]],Kvali5[[Auto nr.]:[Column1]],6,FALSE)),"",VLOOKUP(Table11[[#This Row],[Auto nr.]],Kvali5[[Auto nr.]:[Column1]],6,FALSE))</f>
        <v>69</v>
      </c>
      <c r="Y11" s="34"/>
      <c r="Z11" s="34">
        <f>IF(ISNA(VLOOKUP(Table11[[#This Row],[Auto nr.]],Kvali5[[Auto nr.]:[Column1]],9,FALSE)),"",VLOOKUP(Table11[[#This Row],[Auto nr.]],Kvali5[[Auto nr.]:[Column1]],9,FALSE))</f>
        <v>11</v>
      </c>
      <c r="AA11" s="34">
        <f>IF(ISNA(VLOOKUP(Table11[[#This Row],[Auto nr.]],Tand5[[Auto nr.]:[Column1]],7,FALSE)),"",VLOOKUP(Table11[[#This Row],[Auto nr.]],Tand5[[Auto nr.]:[Column1]],7,FALSE))</f>
        <v>8</v>
      </c>
      <c r="AB11" s="35">
        <f>IF(ISNA(VLOOKUP(Table11[[#This Row],[Auto nr.]],Tand5[[Auto nr.]:[Column1]],6,FALSE)),"",VLOOKUP(Table11[[#This Row],[Auto nr.]],Tand5[[Auto nr.]:[Column1]],6,FALSE))</f>
        <v>63</v>
      </c>
      <c r="AC11" s="46">
        <f>MAX(Table11[[#This Row],[Q1Hi]],Table11[[#This Row],[Q2Hi]],Table11[[#This Row],[Q3Hi]],Table11[[#This Row],[Q4Hi]],Table11[[#This Row],[Q5Hi]])</f>
        <v>69</v>
      </c>
      <c r="AD11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52</v>
      </c>
      <c r="AE11" s="43">
        <f>MIN(Table11[[#This Row],[Q1Pos]],Table11[[#This Row],[Q2Pos]],Table11[[#This Row],[Q3Pos]],Table11[[#This Row],[Q4Pos]],Table11[[#This Row],[Q5Pos]])</f>
        <v>11</v>
      </c>
      <c r="AF11" s="44">
        <f>AVERAGE(Table11[[#This Row],[Q1Pos]],Table11[[#This Row],[Q2Pos]],Table11[[#This Row],[Q3Pos]],Table11[[#This Row],[Q4Pos]],Table11[[#This Row],[Q5Pos]])</f>
        <v>15.25</v>
      </c>
      <c r="AG11" s="17">
        <f>MIN(Table11[[#This Row],[T1Pos]],Table11[[#This Row],[T2Pos]],Table11[[#This Row],[T3Pos]],Table11[[#This Row],[T4Pos]],Table11[[#This Row],[T5Pos]])</f>
        <v>8</v>
      </c>
      <c r="AH11" s="44">
        <f>AVERAGE(Table11[[#This Row],[T1Pos]],Table11[[#This Row],[T2Pos]],Table11[[#This Row],[T3Pos]],Table11[[#This Row],[T4Pos]],Table11[[#This Row],[T5Pos]])</f>
        <v>12</v>
      </c>
      <c r="AI11" s="17">
        <f>MAX(Table11[[#This Row],[T1Poi]],Table11[[#This Row],[T2Poi]],Table11[[#This Row],[T3Poi]],Table11[[#This Row],[T4Poi]],Table11[[#This Row],[T5Poi]],)</f>
        <v>63</v>
      </c>
      <c r="AJ11" s="45">
        <f>AVERAGE(Table11[[#This Row],[T1Poi]],Table11[[#This Row],[T2Poi]],Table11[[#This Row],[T3Poi]],Table11[[#This Row],[T4Poi]],Table11[[#This Row],[T5Poi]])</f>
        <v>58.75</v>
      </c>
      <c r="AK11" s="17">
        <f>SUM(IF(Table11[[#This Row],[Q1Hi]]&lt;&gt;"",1,0),IF(Table11[[#This Row],[Q2Hi]]&lt;&gt;"",1,0),IF(Table11[[#This Row],[Q3Hi]]&lt;&gt;"",1,0),IF(Table11[[#This Row],[Q4Hi]]&lt;&gt;"",1,0),IF(Table11[[#This Row],[Q5Hi]]&lt;&gt;"",1,0))</f>
        <v>4</v>
      </c>
    </row>
    <row r="12" spans="2:37" x14ac:dyDescent="0.25">
      <c r="B12" s="49">
        <v>39</v>
      </c>
      <c r="C12" s="50" t="s">
        <v>88</v>
      </c>
      <c r="D12" s="33" t="str">
        <f>IF(ISNA(VLOOKUP(Table11[[#This Row],[Auto nr.]],Kvali1[[Auto nr.]:[Column1]],6,FALSE)),"",VLOOKUP(Table11[[#This Row],[Auto nr.]],Kvali1[[Auto nr.]:[Column1]],6,FALSE))</f>
        <v/>
      </c>
      <c r="E12" s="33" t="str">
        <f>IF(ISNA(VLOOKUP(Table11[[#This Row],[Auto nr.]],Kvali1[[Auto nr.]:[Column1]],7,FALSE)),"",VLOOKUP(Table11[[#This Row],[Auto nr.]],Kvali1[[Auto nr.]:[Column1]],7,FALSE))</f>
        <v/>
      </c>
      <c r="F12" s="33" t="str">
        <f>IF(ISNA(VLOOKUP(Table11[[#This Row],[Auto nr.]],Kvali1[[Auto nr.]:[Column1]],9,FALSE)),"",VLOOKUP(Table11[[#This Row],[Auto nr.]],Kvali1[[Auto nr.]:[Column1]],9,FALSE))</f>
        <v/>
      </c>
      <c r="G12" s="34" t="str">
        <f>IF(ISNA(VLOOKUP(Table11[[#This Row],[Auto nr.]],Tand1[[Auto nr.]:[Column1]],7,FALSE)),"",VLOOKUP(Table11[[#This Row],[Auto nr.]],Tand1[[Auto nr.]:[Column1]],7,FALSE))</f>
        <v/>
      </c>
      <c r="H12" s="35" t="str">
        <f>IF(ISNA(VLOOKUP(Table11[[#This Row],[Auto nr.]],Tand1[[Auto nr.]:[Column1]],6,FALSE)),"",VLOOKUP(Table11[[#This Row],[Auto nr.]],Tand1[[Auto nr.]:[Column1]],6,FALSE))</f>
        <v/>
      </c>
      <c r="I12" s="40">
        <f>IF(ISNA(VLOOKUP(Table11[[#This Row],[Auto nr.]],Kvali2[[Auto nr.]:[Column1]],6,FALSE)),"",VLOOKUP(Table11[[#This Row],[Auto nr.]],Kvali2[[Auto nr.]:[Column1]],6,FALSE))</f>
        <v>79</v>
      </c>
      <c r="J12" s="34">
        <f>IF(ISNA(VLOOKUP(Table11[[#This Row],[Auto nr.]],Kvali2[[Auto nr.]:[Column1]],7,FALSE)),"",VLOOKUP(Table11[[#This Row],[Auto nr.]],Kvali2[[Auto nr.]:[Column1]],7,FALSE))</f>
        <v>69</v>
      </c>
      <c r="K12" s="34">
        <f>IF(ISNA(VLOOKUP(Table11[[#This Row],[Auto nr.]],Kvali2[[Auto nr.]:[Column1]],9,FALSE)),"",VLOOKUP(Table11[[#This Row],[Auto nr.]],Kvali2[[Auto nr.]:[Column1]],9,FALSE))</f>
        <v>11</v>
      </c>
      <c r="L12" s="34">
        <f>IF(ISNA(VLOOKUP(Table11[[#This Row],[Auto nr.]],Tand2[[Auto nr.]:[Column1]],7,FALSE)),"",VLOOKUP(Table11[[#This Row],[Auto nr.]],Tand2[[Auto nr.]:[Column1]],7,FALSE))</f>
        <v>8</v>
      </c>
      <c r="M12" s="35">
        <f>IF(ISNA(VLOOKUP(Table11[[#This Row],[Auto nr.]],Tand2[[Auto nr.]:[Column1]],6,FALSE)),"",VLOOKUP(Table11[[#This Row],[Auto nr.]],Tand2[[Auto nr.]:[Column1]],6,FALSE))</f>
        <v>63</v>
      </c>
      <c r="N12" s="40">
        <f>IF(ISNA(VLOOKUP(Table11[[#This Row],[Auto nr.]],Kvali3[[Auto nr.]:[Column1]],6,FALSE)),"",VLOOKUP(Table11[[#This Row],[Auto nr.]],Kvali3[[Auto nr.]:[Column1]],6,FALSE))</f>
        <v>76</v>
      </c>
      <c r="O12" s="34">
        <f>IF(ISNA(VLOOKUP(Table11[[#This Row],[Auto nr.]],Kvali3[[Auto nr.]:[Column1]],7,FALSE)),"",VLOOKUP(Table11[[#This Row],[Auto nr.]],Kvali3[[Auto nr.]:[Column1]],7,FALSE))</f>
        <v>75</v>
      </c>
      <c r="P12" s="34">
        <f>IF(ISNA(VLOOKUP(Table11[[#This Row],[Auto nr.]],Kvali3[[Auto nr.]:[Column1]],9,FALSE)),"",VLOOKUP(Table11[[#This Row],[Auto nr.]],Kvali3[[Auto nr.]:[Column1]],9,FALSE))</f>
        <v>9</v>
      </c>
      <c r="Q12" s="34">
        <f>IF(ISNA(VLOOKUP(Table11[[#This Row],[Auto nr.]],Tand3[[Auto nr.]:[Column1]],7,FALSE)),"",VLOOKUP(Table11[[#This Row],[Auto nr.]],Tand3[[Auto nr.]:[Column1]],7,FALSE))</f>
        <v>10</v>
      </c>
      <c r="R12" s="35">
        <f>IF(ISNA(VLOOKUP(Table11[[#This Row],[Auto nr.]],Tand3[[Auto nr.]:[Column1]],6,FALSE)),"",VLOOKUP(Table11[[#This Row],[Auto nr.]],Tand3[[Auto nr.]:[Column1]],6,FALSE))</f>
        <v>56</v>
      </c>
      <c r="S12" s="40" t="str">
        <f>IF(ISNA(VLOOKUP(Table11[[#This Row],[Auto nr.]],Kvali4[[Auto nr.]:[Column1]],6,FALSE)),"",VLOOKUP(Table11[[#This Row],[Auto nr.]],Kvali4[[Auto nr.]:[Column1]],6,FALSE))</f>
        <v/>
      </c>
      <c r="T12" s="34" t="str">
        <f>IF(ISNA(VLOOKUP(Table11[[#This Row],[Auto nr.]],Kvali4[[Auto nr.]:[Column1]],7,FALSE)),"",VLOOKUP(Table11[[#This Row],[Auto nr.]],Kvali4[[Auto nr.]:[Column1]],7,FALSE))</f>
        <v/>
      </c>
      <c r="U12" s="34" t="str">
        <f>IF(ISNA(VLOOKUP(Table11[[#This Row],[Auto nr.]],Kvali4[[Auto nr.]:[Column1]],9,FALSE)),"",VLOOKUP(Table11[[#This Row],[Auto nr.]],Kvali4[[Auto nr.]:[Column1]],9,FALSE))</f>
        <v/>
      </c>
      <c r="V12" s="34" t="str">
        <f>IF(ISNA(VLOOKUP(Table11[[#This Row],[Auto nr.]],Tand4[[Auto nr.]:[Column1]],7,FALSE)),"",VLOOKUP(Table11[[#This Row],[Auto nr.]],Tand4[[Auto nr.]:[Column1]],7,FALSE))</f>
        <v/>
      </c>
      <c r="W12" s="35" t="str">
        <f>IF(ISNA(VLOOKUP(Table11[[#This Row],[Auto nr.]],Tand4[[Auto nr.]:[Column1]],6,FALSE)),"",VLOOKUP(Table11[[#This Row],[Auto nr.]],Tand4[[Auto nr.]:[Column1]],6,FALSE))</f>
        <v/>
      </c>
      <c r="X12" s="40">
        <f>IF(ISNA(VLOOKUP(Table11[[#This Row],[Auto nr.]],Kvali5[[Auto nr.]:[Column1]],6,FALSE)),"",VLOOKUP(Table11[[#This Row],[Auto nr.]],Kvali5[[Auto nr.]:[Column1]],6,FALSE))</f>
        <v>76</v>
      </c>
      <c r="Y12" s="34">
        <f>IF(ISNA(VLOOKUP(Table11[[#This Row],[Auto nr.]],Kvali5[[Auto nr.]:[Column1]],7,FALSE)),"",VLOOKUP(Table11[[#This Row],[Auto nr.]],Kvali5[[Auto nr.]:[Column1]],7,FALSE))</f>
        <v>75</v>
      </c>
      <c r="Z12" s="34">
        <f>IF(ISNA(VLOOKUP(Table11[[#This Row],[Auto nr.]],Kvali5[[Auto nr.]:[Column1]],9,FALSE)),"",VLOOKUP(Table11[[#This Row],[Auto nr.]],Kvali5[[Auto nr.]:[Column1]],9,FALSE))</f>
        <v>10</v>
      </c>
      <c r="AA12" s="34">
        <f>IF(ISNA(VLOOKUP(Table11[[#This Row],[Auto nr.]],Tand5[[Auto nr.]:[Column1]],7,FALSE)),"",VLOOKUP(Table11[[#This Row],[Auto nr.]],Tand5[[Auto nr.]:[Column1]],7,FALSE))</f>
        <v>2</v>
      </c>
      <c r="AB12" s="35">
        <f>IF(ISNA(VLOOKUP(Table11[[#This Row],[Auto nr.]],Tand5[[Auto nr.]:[Column1]],6,FALSE)),"",VLOOKUP(Table11[[#This Row],[Auto nr.]],Tand5[[Auto nr.]:[Column1]],6,FALSE))</f>
        <v>90</v>
      </c>
      <c r="AC12" s="46">
        <f>MAX(Table11[[#This Row],[Q1Hi]],Table11[[#This Row],[Q2Hi]],Table11[[#This Row],[Q3Hi]],Table11[[#This Row],[Q4Hi]],Table11[[#This Row],[Q5Hi]])</f>
        <v>79</v>
      </c>
      <c r="AD12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75</v>
      </c>
      <c r="AE12" s="43">
        <f>MIN(Table11[[#This Row],[Q1Pos]],Table11[[#This Row],[Q2Pos]],Table11[[#This Row],[Q3Pos]],Table11[[#This Row],[Q4Pos]],Table11[[#This Row],[Q5Pos]])</f>
        <v>9</v>
      </c>
      <c r="AF12" s="44">
        <f>AVERAGE(Table11[[#This Row],[Q1Pos]],Table11[[#This Row],[Q2Pos]],Table11[[#This Row],[Q3Pos]],Table11[[#This Row],[Q4Pos]],Table11[[#This Row],[Q5Pos]])</f>
        <v>10</v>
      </c>
      <c r="AG12" s="17">
        <f>MIN(Table11[[#This Row],[T1Pos]],Table11[[#This Row],[T2Pos]],Table11[[#This Row],[T3Pos]],Table11[[#This Row],[T4Pos]],Table11[[#This Row],[T5Pos]])</f>
        <v>2</v>
      </c>
      <c r="AH12" s="44">
        <f>AVERAGE(Table11[[#This Row],[T1Pos]],Table11[[#This Row],[T2Pos]],Table11[[#This Row],[T3Pos]],Table11[[#This Row],[T4Pos]],Table11[[#This Row],[T5Pos]])</f>
        <v>6.666666666666667</v>
      </c>
      <c r="AI12" s="17">
        <f>MAX(Table11[[#This Row],[T1Poi]],Table11[[#This Row],[T2Poi]],Table11[[#This Row],[T3Poi]],Table11[[#This Row],[T4Poi]],Table11[[#This Row],[T5Poi]],)</f>
        <v>90</v>
      </c>
      <c r="AJ12" s="45">
        <f>AVERAGE(Table11[[#This Row],[T1Poi]],Table11[[#This Row],[T2Poi]],Table11[[#This Row],[T3Poi]],Table11[[#This Row],[T4Poi]],Table11[[#This Row],[T5Poi]])</f>
        <v>69.666666666666671</v>
      </c>
      <c r="AK12" s="17">
        <f>SUM(IF(Table11[[#This Row],[Q1Hi]]&lt;&gt;"",1,0),IF(Table11[[#This Row],[Q2Hi]]&lt;&gt;"",1,0),IF(Table11[[#This Row],[Q3Hi]]&lt;&gt;"",1,0),IF(Table11[[#This Row],[Q4Hi]]&lt;&gt;"",1,0),IF(Table11[[#This Row],[Q5Hi]]&lt;&gt;"",1,0))</f>
        <v>3</v>
      </c>
    </row>
    <row r="13" spans="2:37" x14ac:dyDescent="0.25">
      <c r="B13" s="49">
        <v>443</v>
      </c>
      <c r="C13" s="50" t="s">
        <v>81</v>
      </c>
      <c r="D13" s="33">
        <f>IF(ISNA(VLOOKUP(Table11[[#This Row],[Auto nr.]],Kvali1[[Auto nr.]:[Column1]],6,FALSE)),"",VLOOKUP(Table11[[#This Row],[Auto nr.]],Kvali1[[Auto nr.]:[Column1]],6,FALSE))</f>
        <v>70</v>
      </c>
      <c r="E13" s="33">
        <f>IF(ISNA(VLOOKUP(Table11[[#This Row],[Auto nr.]],Kvali1[[Auto nr.]:[Column1]],7,FALSE)),"",VLOOKUP(Table11[[#This Row],[Auto nr.]],Kvali1[[Auto nr.]:[Column1]],7,FALSE))</f>
        <v>63</v>
      </c>
      <c r="F13" s="33">
        <f>IF(ISNA(VLOOKUP(Table11[[#This Row],[Auto nr.]],Kvali1[[Auto nr.]:[Column1]],9,FALSE)),"",VLOOKUP(Table11[[#This Row],[Auto nr.]],Kvali1[[Auto nr.]:[Column1]],9,FALSE))</f>
        <v>14</v>
      </c>
      <c r="G13" s="34">
        <f>IF(ISNA(VLOOKUP(Table11[[#This Row],[Auto nr.]],Tand1[[Auto nr.]:[Column1]],7,FALSE)),"",VLOOKUP(Table11[[#This Row],[Auto nr.]],Tand1[[Auto nr.]:[Column1]],7,FALSE))</f>
        <v>13</v>
      </c>
      <c r="H13" s="35">
        <f>IF(ISNA(VLOOKUP(Table11[[#This Row],[Auto nr.]],Tand1[[Auto nr.]:[Column1]],6,FALSE)),"",VLOOKUP(Table11[[#This Row],[Auto nr.]],Tand1[[Auto nr.]:[Column1]],6,FALSE))</f>
        <v>55</v>
      </c>
      <c r="I13" s="40" t="str">
        <f>IF(ISNA(VLOOKUP(Table11[[#This Row],[Auto nr.]],Kvali2[[Auto nr.]:[Column1]],6,FALSE)),"",VLOOKUP(Table11[[#This Row],[Auto nr.]],Kvali2[[Auto nr.]:[Column1]],6,FALSE))</f>
        <v/>
      </c>
      <c r="J13" s="34" t="str">
        <f>IF(ISNA(VLOOKUP(Table11[[#This Row],[Auto nr.]],Kvali2[[Auto nr.]:[Column1]],7,FALSE)),"",VLOOKUP(Table11[[#This Row],[Auto nr.]],Kvali2[[Auto nr.]:[Column1]],7,FALSE))</f>
        <v/>
      </c>
      <c r="K13" s="34" t="str">
        <f>IF(ISNA(VLOOKUP(Table11[[#This Row],[Auto nr.]],Kvali2[[Auto nr.]:[Column1]],9,FALSE)),"",VLOOKUP(Table11[[#This Row],[Auto nr.]],Kvali2[[Auto nr.]:[Column1]],9,FALSE))</f>
        <v/>
      </c>
      <c r="L13" s="34" t="str">
        <f>IF(ISNA(VLOOKUP(Table11[[#This Row],[Auto nr.]],Tand2[[Auto nr.]:[Column1]],7,FALSE)),"",VLOOKUP(Table11[[#This Row],[Auto nr.]],Tand2[[Auto nr.]:[Column1]],7,FALSE))</f>
        <v/>
      </c>
      <c r="M13" s="35" t="str">
        <f>IF(ISNA(VLOOKUP(Table11[[#This Row],[Auto nr.]],Tand2[[Auto nr.]:[Column1]],6,FALSE)),"",VLOOKUP(Table11[[#This Row],[Auto nr.]],Tand2[[Auto nr.]:[Column1]],6,FALSE))</f>
        <v/>
      </c>
      <c r="N13" s="40">
        <f>IF(ISNA(VLOOKUP(Table11[[#This Row],[Auto nr.]],Kvali3[[Auto nr.]:[Column1]],6,FALSE)),"",VLOOKUP(Table11[[#This Row],[Auto nr.]],Kvali3[[Auto nr.]:[Column1]],6,FALSE))</f>
        <v>86</v>
      </c>
      <c r="O13" s="34">
        <f>IF(ISNA(VLOOKUP(Table11[[#This Row],[Auto nr.]],Kvali3[[Auto nr.]:[Column1]],7,FALSE)),"",VLOOKUP(Table11[[#This Row],[Auto nr.]],Kvali3[[Auto nr.]:[Column1]],7,FALSE))</f>
        <v>67</v>
      </c>
      <c r="P13" s="34">
        <f>IF(ISNA(VLOOKUP(Table11[[#This Row],[Auto nr.]],Kvali3[[Auto nr.]:[Column1]],9,FALSE)),"",VLOOKUP(Table11[[#This Row],[Auto nr.]],Kvali3[[Auto nr.]:[Column1]],9,FALSE))</f>
        <v>3</v>
      </c>
      <c r="Q13" s="34">
        <f>IF(ISNA(VLOOKUP(Table11[[#This Row],[Auto nr.]],Tand3[[Auto nr.]:[Column1]],7,FALSE)),"",VLOOKUP(Table11[[#This Row],[Auto nr.]],Tand3[[Auto nr.]:[Column1]],7,FALSE))</f>
        <v>5</v>
      </c>
      <c r="R13" s="35">
        <f>IF(ISNA(VLOOKUP(Table11[[#This Row],[Auto nr.]],Tand3[[Auto nr.]:[Column1]],6,FALSE)),"",VLOOKUP(Table11[[#This Row],[Auto nr.]],Tand3[[Auto nr.]:[Column1]],6,FALSE))</f>
        <v>69</v>
      </c>
      <c r="S13" s="40" t="str">
        <f>IF(ISNA(VLOOKUP(Table11[[#This Row],[Auto nr.]],Kvali4[[Auto nr.]:[Column1]],6,FALSE)),"",VLOOKUP(Table11[[#This Row],[Auto nr.]],Kvali4[[Auto nr.]:[Column1]],6,FALSE))</f>
        <v/>
      </c>
      <c r="T13" s="34" t="str">
        <f>IF(ISNA(VLOOKUP(Table11[[#This Row],[Auto nr.]],Kvali4[[Auto nr.]:[Column1]],7,FALSE)),"",VLOOKUP(Table11[[#This Row],[Auto nr.]],Kvali4[[Auto nr.]:[Column1]],7,FALSE))</f>
        <v/>
      </c>
      <c r="U13" s="34" t="str">
        <f>IF(ISNA(VLOOKUP(Table11[[#This Row],[Auto nr.]],Kvali4[[Auto nr.]:[Column1]],9,FALSE)),"",VLOOKUP(Table11[[#This Row],[Auto nr.]],Kvali4[[Auto nr.]:[Column1]],9,FALSE))</f>
        <v/>
      </c>
      <c r="V13" s="34" t="str">
        <f>IF(ISNA(VLOOKUP(Table11[[#This Row],[Auto nr.]],Tand4[[Auto nr.]:[Column1]],7,FALSE)),"",VLOOKUP(Table11[[#This Row],[Auto nr.]],Tand4[[Auto nr.]:[Column1]],7,FALSE))</f>
        <v/>
      </c>
      <c r="W13" s="35" t="str">
        <f>IF(ISNA(VLOOKUP(Table11[[#This Row],[Auto nr.]],Tand4[[Auto nr.]:[Column1]],6,FALSE)),"",VLOOKUP(Table11[[#This Row],[Auto nr.]],Tand4[[Auto nr.]:[Column1]],6,FALSE))</f>
        <v/>
      </c>
      <c r="X13" s="40">
        <f>IF(ISNA(VLOOKUP(Table11[[#This Row],[Auto nr.]],Kvali5[[Auto nr.]:[Column1]],6,FALSE)),"",VLOOKUP(Table11[[#This Row],[Auto nr.]],Kvali5[[Auto nr.]:[Column1]],6,FALSE))</f>
        <v>86</v>
      </c>
      <c r="Y13" s="34">
        <f>IF(ISNA(VLOOKUP(Table11[[#This Row],[Auto nr.]],Kvali5[[Auto nr.]:[Column1]],7,FALSE)),"",VLOOKUP(Table11[[#This Row],[Auto nr.]],Kvali5[[Auto nr.]:[Column1]],7,FALSE))</f>
        <v>67</v>
      </c>
      <c r="Z13" s="34">
        <f>IF(ISNA(VLOOKUP(Table11[[#This Row],[Auto nr.]],Kvali5[[Auto nr.]:[Column1]],9,FALSE)),"",VLOOKUP(Table11[[#This Row],[Auto nr.]],Kvali5[[Auto nr.]:[Column1]],9,FALSE))</f>
        <v>5</v>
      </c>
      <c r="AA13" s="34">
        <f>IF(ISNA(VLOOKUP(Table11[[#This Row],[Auto nr.]],Tand5[[Auto nr.]:[Column1]],7,FALSE)),"",VLOOKUP(Table11[[#This Row],[Auto nr.]],Tand5[[Auto nr.]:[Column1]],7,FALSE))</f>
        <v>7</v>
      </c>
      <c r="AB13" s="35">
        <f>IF(ISNA(VLOOKUP(Table11[[#This Row],[Auto nr.]],Tand5[[Auto nr.]:[Column1]],6,FALSE)),"",VLOOKUP(Table11[[#This Row],[Auto nr.]],Tand5[[Auto nr.]:[Column1]],6,FALSE))</f>
        <v>65</v>
      </c>
      <c r="AC13" s="46">
        <f>MAX(Table11[[#This Row],[Q1Hi]],Table11[[#This Row],[Q2Hi]],Table11[[#This Row],[Q3Hi]],Table11[[#This Row],[Q4Hi]],Table11[[#This Row],[Q5Hi]])</f>
        <v>86</v>
      </c>
      <c r="AD13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73.166666666666671</v>
      </c>
      <c r="AE13" s="43">
        <f>MIN(Table11[[#This Row],[Q1Pos]],Table11[[#This Row],[Q2Pos]],Table11[[#This Row],[Q3Pos]],Table11[[#This Row],[Q4Pos]],Table11[[#This Row],[Q5Pos]])</f>
        <v>3</v>
      </c>
      <c r="AF13" s="44">
        <f>AVERAGE(Table11[[#This Row],[Q1Pos]],Table11[[#This Row],[Q2Pos]],Table11[[#This Row],[Q3Pos]],Table11[[#This Row],[Q4Pos]],Table11[[#This Row],[Q5Pos]])</f>
        <v>7.333333333333333</v>
      </c>
      <c r="AG13" s="17">
        <f>MIN(Table11[[#This Row],[T1Pos]],Table11[[#This Row],[T2Pos]],Table11[[#This Row],[T3Pos]],Table11[[#This Row],[T4Pos]],Table11[[#This Row],[T5Pos]])</f>
        <v>5</v>
      </c>
      <c r="AH13" s="44">
        <f>AVERAGE(Table11[[#This Row],[T1Pos]],Table11[[#This Row],[T2Pos]],Table11[[#This Row],[T3Pos]],Table11[[#This Row],[T4Pos]],Table11[[#This Row],[T5Pos]])</f>
        <v>8.3333333333333339</v>
      </c>
      <c r="AI13" s="17">
        <f>MAX(Table11[[#This Row],[T1Poi]],Table11[[#This Row],[T2Poi]],Table11[[#This Row],[T3Poi]],Table11[[#This Row],[T4Poi]],Table11[[#This Row],[T5Poi]],)</f>
        <v>69</v>
      </c>
      <c r="AJ13" s="45">
        <f>AVERAGE(Table11[[#This Row],[T1Poi]],Table11[[#This Row],[T2Poi]],Table11[[#This Row],[T3Poi]],Table11[[#This Row],[T4Poi]],Table11[[#This Row],[T5Poi]])</f>
        <v>63</v>
      </c>
      <c r="AK13" s="17">
        <f>SUM(IF(Table11[[#This Row],[Q1Hi]]&lt;&gt;"",1,0),IF(Table11[[#This Row],[Q2Hi]]&lt;&gt;"",1,0),IF(Table11[[#This Row],[Q3Hi]]&lt;&gt;"",1,0),IF(Table11[[#This Row],[Q4Hi]]&lt;&gt;"",1,0),IF(Table11[[#This Row],[Q5Hi]]&lt;&gt;"",1,0))</f>
        <v>3</v>
      </c>
    </row>
    <row r="14" spans="2:37" x14ac:dyDescent="0.25">
      <c r="B14" s="49">
        <v>25</v>
      </c>
      <c r="C14" s="50" t="s">
        <v>12</v>
      </c>
      <c r="D14" s="33">
        <f>IF(ISNA(VLOOKUP(Table11[[#This Row],[Auto nr.]],Kvali1[[Auto nr.]:[Column1]],6,FALSE)),"",VLOOKUP(Table11[[#This Row],[Auto nr.]],Kvali1[[Auto nr.]:[Column1]],6,FALSE))</f>
        <v>93</v>
      </c>
      <c r="E14" s="33">
        <f>IF(ISNA(VLOOKUP(Table11[[#This Row],[Auto nr.]],Kvali1[[Auto nr.]:[Column1]],7,FALSE)),"",VLOOKUP(Table11[[#This Row],[Auto nr.]],Kvali1[[Auto nr.]:[Column1]],7,FALSE))</f>
        <v>87</v>
      </c>
      <c r="F14" s="33">
        <f>IF(ISNA(VLOOKUP(Table11[[#This Row],[Auto nr.]],Kvali1[[Auto nr.]:[Column1]],9,FALSE)),"",VLOOKUP(Table11[[#This Row],[Auto nr.]],Kvali1[[Auto nr.]:[Column1]],9,FALSE))</f>
        <v>3</v>
      </c>
      <c r="G14" s="34">
        <f>IF(ISNA(VLOOKUP(Table11[[#This Row],[Auto nr.]],Tand1[[Auto nr.]:[Column1]],7,FALSE)),"",VLOOKUP(Table11[[#This Row],[Auto nr.]],Tand1[[Auto nr.]:[Column1]],7,FALSE))</f>
        <v>1</v>
      </c>
      <c r="H14" s="35">
        <f>IF(ISNA(VLOOKUP(Table11[[#This Row],[Auto nr.]],Tand1[[Auto nr.]:[Column1]],6,FALSE)),"",VLOOKUP(Table11[[#This Row],[Auto nr.]],Tand1[[Auto nr.]:[Column1]],6,FALSE))</f>
        <v>108</v>
      </c>
      <c r="I14" s="40">
        <f>IF(ISNA(VLOOKUP(Table11[[#This Row],[Auto nr.]],Kvali2[[Auto nr.]:[Column1]],6,FALSE)),"",VLOOKUP(Table11[[#This Row],[Auto nr.]],Kvali2[[Auto nr.]:[Column1]],6,FALSE))</f>
        <v>91</v>
      </c>
      <c r="J14" s="34"/>
      <c r="K14" s="34">
        <f>IF(ISNA(VLOOKUP(Table11[[#This Row],[Auto nr.]],Kvali2[[Auto nr.]:[Column1]],9,FALSE)),"",VLOOKUP(Table11[[#This Row],[Auto nr.]],Kvali2[[Auto nr.]:[Column1]],9,FALSE))</f>
        <v>2</v>
      </c>
      <c r="L14" s="34">
        <f>IF(ISNA(VLOOKUP(Table11[[#This Row],[Auto nr.]],Tand2[[Auto nr.]:[Column1]],7,FALSE)),"",VLOOKUP(Table11[[#This Row],[Auto nr.]],Tand2[[Auto nr.]:[Column1]],7,FALSE))</f>
        <v>4</v>
      </c>
      <c r="M14" s="35">
        <f>IF(ISNA(VLOOKUP(Table11[[#This Row],[Auto nr.]],Tand2[[Auto nr.]:[Column1]],6,FALSE)),"",VLOOKUP(Table11[[#This Row],[Auto nr.]],Tand2[[Auto nr.]:[Column1]],6,FALSE))</f>
        <v>79</v>
      </c>
      <c r="N14" s="40" t="str">
        <f>IF(ISNA(VLOOKUP(Table11[[#This Row],[Auto nr.]],Kvali3[[Auto nr.]:[Column1]],6,FALSE)),"",VLOOKUP(Table11[[#This Row],[Auto nr.]],Kvali3[[Auto nr.]:[Column1]],6,FALSE))</f>
        <v/>
      </c>
      <c r="O14" s="34" t="str">
        <f>IF(ISNA(VLOOKUP(Table11[[#This Row],[Auto nr.]],Kvali3[[Auto nr.]:[Column1]],7,FALSE)),"",VLOOKUP(Table11[[#This Row],[Auto nr.]],Kvali3[[Auto nr.]:[Column1]],7,FALSE))</f>
        <v/>
      </c>
      <c r="P14" s="34" t="str">
        <f>IF(ISNA(VLOOKUP(Table11[[#This Row],[Auto nr.]],Kvali3[[Auto nr.]:[Column1]],9,FALSE)),"",VLOOKUP(Table11[[#This Row],[Auto nr.]],Kvali3[[Auto nr.]:[Column1]],9,FALSE))</f>
        <v/>
      </c>
      <c r="Q14" s="34" t="str">
        <f>IF(ISNA(VLOOKUP(Table11[[#This Row],[Auto nr.]],Tand3[[Auto nr.]:[Column1]],7,FALSE)),"",VLOOKUP(Table11[[#This Row],[Auto nr.]],Tand3[[Auto nr.]:[Column1]],7,FALSE))</f>
        <v/>
      </c>
      <c r="R14" s="35" t="str">
        <f>IF(ISNA(VLOOKUP(Table11[[#This Row],[Auto nr.]],Tand3[[Auto nr.]:[Column1]],6,FALSE)),"",VLOOKUP(Table11[[#This Row],[Auto nr.]],Tand3[[Auto nr.]:[Column1]],6,FALSE))</f>
        <v/>
      </c>
      <c r="S14" s="40" t="str">
        <f>IF(ISNA(VLOOKUP(Table11[[#This Row],[Auto nr.]],Kvali4[[Auto nr.]:[Column1]],6,FALSE)),"",VLOOKUP(Table11[[#This Row],[Auto nr.]],Kvali4[[Auto nr.]:[Column1]],6,FALSE))</f>
        <v/>
      </c>
      <c r="T14" s="34" t="str">
        <f>IF(ISNA(VLOOKUP(Table11[[#This Row],[Auto nr.]],Kvali4[[Auto nr.]:[Column1]],7,FALSE)),"",VLOOKUP(Table11[[#This Row],[Auto nr.]],Kvali4[[Auto nr.]:[Column1]],7,FALSE))</f>
        <v/>
      </c>
      <c r="U14" s="34" t="str">
        <f>IF(ISNA(VLOOKUP(Table11[[#This Row],[Auto nr.]],Kvali4[[Auto nr.]:[Column1]],9,FALSE)),"",VLOOKUP(Table11[[#This Row],[Auto nr.]],Kvali4[[Auto nr.]:[Column1]],9,FALSE))</f>
        <v/>
      </c>
      <c r="V14" s="34" t="str">
        <f>IF(ISNA(VLOOKUP(Table11[[#This Row],[Auto nr.]],Tand4[[Auto nr.]:[Column1]],7,FALSE)),"",VLOOKUP(Table11[[#This Row],[Auto nr.]],Tand4[[Auto nr.]:[Column1]],7,FALSE))</f>
        <v/>
      </c>
      <c r="W14" s="35" t="str">
        <f>IF(ISNA(VLOOKUP(Table11[[#This Row],[Auto nr.]],Tand4[[Auto nr.]:[Column1]],6,FALSE)),"",VLOOKUP(Table11[[#This Row],[Auto nr.]],Tand4[[Auto nr.]:[Column1]],6,FALSE))</f>
        <v/>
      </c>
      <c r="X14" s="40" t="str">
        <f>IF(ISNA(VLOOKUP(Table11[[#This Row],[Auto nr.]],Kvali5[[Auto nr.]:[Column1]],6,FALSE)),"",VLOOKUP(Table11[[#This Row],[Auto nr.]],Kvali5[[Auto nr.]:[Column1]],6,FALSE))</f>
        <v/>
      </c>
      <c r="Y14" s="34" t="str">
        <f>IF(ISNA(VLOOKUP(Table11[[#This Row],[Auto nr.]],Kvali5[[Auto nr.]:[Column1]],7,FALSE)),"",VLOOKUP(Table11[[#This Row],[Auto nr.]],Kvali5[[Auto nr.]:[Column1]],7,FALSE))</f>
        <v/>
      </c>
      <c r="Z14" s="34" t="str">
        <f>IF(ISNA(VLOOKUP(Table11[[#This Row],[Auto nr.]],Kvali5[[Auto nr.]:[Column1]],9,FALSE)),"",VLOOKUP(Table11[[#This Row],[Auto nr.]],Kvali5[[Auto nr.]:[Column1]],9,FALSE))</f>
        <v/>
      </c>
      <c r="AA14" s="34" t="str">
        <f>IF(ISNA(VLOOKUP(Table11[[#This Row],[Auto nr.]],Tand5[[Auto nr.]:[Column1]],7,FALSE)),"",VLOOKUP(Table11[[#This Row],[Auto nr.]],Tand5[[Auto nr.]:[Column1]],7,FALSE))</f>
        <v/>
      </c>
      <c r="AB14" s="35" t="str">
        <f>IF(ISNA(VLOOKUP(Table11[[#This Row],[Auto nr.]],Tand5[[Auto nr.]:[Column1]],6,FALSE)),"",VLOOKUP(Table11[[#This Row],[Auto nr.]],Tand5[[Auto nr.]:[Column1]],6,FALSE))</f>
        <v/>
      </c>
      <c r="AC14" s="46">
        <f>MAX(Table11[[#This Row],[Q1Hi]],Table11[[#This Row],[Q2Hi]],Table11[[#This Row],[Q3Hi]],Table11[[#This Row],[Q4Hi]],Table11[[#This Row],[Q5Hi]])</f>
        <v>93</v>
      </c>
      <c r="AD14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90.333333333333329</v>
      </c>
      <c r="AE14" s="43">
        <f>MIN(Table11[[#This Row],[Q1Pos]],Table11[[#This Row],[Q2Pos]],Table11[[#This Row],[Q3Pos]],Table11[[#This Row],[Q4Pos]],Table11[[#This Row],[Q5Pos]])</f>
        <v>2</v>
      </c>
      <c r="AF14" s="44">
        <f>AVERAGE(Table11[[#This Row],[Q1Pos]],Table11[[#This Row],[Q2Pos]],Table11[[#This Row],[Q3Pos]],Table11[[#This Row],[Q4Pos]],Table11[[#This Row],[Q5Pos]])</f>
        <v>2.5</v>
      </c>
      <c r="AG14" s="17">
        <f>MIN(Table11[[#This Row],[T1Pos]],Table11[[#This Row],[T2Pos]],Table11[[#This Row],[T3Pos]],Table11[[#This Row],[T4Pos]],Table11[[#This Row],[T5Pos]])</f>
        <v>1</v>
      </c>
      <c r="AH14" s="44">
        <f>AVERAGE(Table11[[#This Row],[T1Pos]],Table11[[#This Row],[T2Pos]],Table11[[#This Row],[T3Pos]],Table11[[#This Row],[T4Pos]],Table11[[#This Row],[T5Pos]])</f>
        <v>2.5</v>
      </c>
      <c r="AI14" s="17">
        <f>MAX(Table11[[#This Row],[T1Poi]],Table11[[#This Row],[T2Poi]],Table11[[#This Row],[T3Poi]],Table11[[#This Row],[T4Poi]],Table11[[#This Row],[T5Poi]],)</f>
        <v>108</v>
      </c>
      <c r="AJ14" s="45">
        <f>AVERAGE(Table11[[#This Row],[T1Poi]],Table11[[#This Row],[T2Poi]],Table11[[#This Row],[T3Poi]],Table11[[#This Row],[T4Poi]],Table11[[#This Row],[T5Poi]])</f>
        <v>93.5</v>
      </c>
      <c r="AK14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15" spans="2:37" x14ac:dyDescent="0.25">
      <c r="B15" s="49">
        <v>666</v>
      </c>
      <c r="C15" s="50" t="s">
        <v>93</v>
      </c>
      <c r="D15" s="33">
        <f>IF(ISNA(VLOOKUP(Table11[[#This Row],[Auto nr.]],Kvali1[[Auto nr.]:[Column1]],6,FALSE)),"",VLOOKUP(Table11[[#This Row],[Auto nr.]],Kvali1[[Auto nr.]:[Column1]],6,FALSE))</f>
        <v>78</v>
      </c>
      <c r="E15" s="33"/>
      <c r="F15" s="33">
        <f>IF(ISNA(VLOOKUP(Table11[[#This Row],[Auto nr.]],Kvali1[[Auto nr.]:[Column1]],9,FALSE)),"",VLOOKUP(Table11[[#This Row],[Auto nr.]],Kvali1[[Auto nr.]:[Column1]],9,FALSE))</f>
        <v>8</v>
      </c>
      <c r="G15" s="34">
        <f>IF(ISNA(VLOOKUP(Table11[[#This Row],[Auto nr.]],Tand1[[Auto nr.]:[Column1]],7,FALSE)),"",VLOOKUP(Table11[[#This Row],[Auto nr.]],Tand1[[Auto nr.]:[Column1]],7,FALSE))</f>
        <v>7</v>
      </c>
      <c r="H15" s="35">
        <f>IF(ISNA(VLOOKUP(Table11[[#This Row],[Auto nr.]],Tand1[[Auto nr.]:[Column1]],6,FALSE)),"",VLOOKUP(Table11[[#This Row],[Auto nr.]],Tand1[[Auto nr.]:[Column1]],6,FALSE))</f>
        <v>64</v>
      </c>
      <c r="I15" s="40">
        <f>IF(ISNA(VLOOKUP(Table11[[#This Row],[Auto nr.]],Kvali2[[Auto nr.]:[Column1]],6,FALSE)),"",VLOOKUP(Table11[[#This Row],[Auto nr.]],Kvali2[[Auto nr.]:[Column1]],6,FALSE))</f>
        <v>60</v>
      </c>
      <c r="J15" s="34"/>
      <c r="K15" s="34">
        <f>IF(ISNA(VLOOKUP(Table11[[#This Row],[Auto nr.]],Kvali2[[Auto nr.]:[Column1]],9,FALSE)),"",VLOOKUP(Table11[[#This Row],[Auto nr.]],Kvali2[[Auto nr.]:[Column1]],9,FALSE))</f>
        <v>22</v>
      </c>
      <c r="L15" s="34">
        <f>IF(ISNA(VLOOKUP(Table11[[#This Row],[Auto nr.]],Tand2[[Auto nr.]:[Column1]],7,FALSE)),"",VLOOKUP(Table11[[#This Row],[Auto nr.]],Tand2[[Auto nr.]:[Column1]],7,FALSE))</f>
        <v>22</v>
      </c>
      <c r="M15" s="35">
        <f>IF(ISNA(VLOOKUP(Table11[[#This Row],[Auto nr.]],Tand2[[Auto nr.]:[Column1]],6,FALSE)),"",VLOOKUP(Table11[[#This Row],[Auto nr.]],Tand2[[Auto nr.]:[Column1]],6,FALSE))</f>
        <v>24.5</v>
      </c>
      <c r="N15" s="40">
        <f>IF(ISNA(VLOOKUP(Table11[[#This Row],[Auto nr.]],Kvali3[[Auto nr.]:[Column1]],6,FALSE)),"",VLOOKUP(Table11[[#This Row],[Auto nr.]],Kvali3[[Auto nr.]:[Column1]],6,FALSE))</f>
        <v>60</v>
      </c>
      <c r="O15" s="34">
        <f>IF(ISNA(VLOOKUP(Table11[[#This Row],[Auto nr.]],Kvali3[[Auto nr.]:[Column1]],7,FALSE)),"",VLOOKUP(Table11[[#This Row],[Auto nr.]],Kvali3[[Auto nr.]:[Column1]],7,FALSE))</f>
        <v>60</v>
      </c>
      <c r="P15" s="34">
        <f>IF(ISNA(VLOOKUP(Table11[[#This Row],[Auto nr.]],Kvali3[[Auto nr.]:[Column1]],9,FALSE)),"",VLOOKUP(Table11[[#This Row],[Auto nr.]],Kvali3[[Auto nr.]:[Column1]],9,FALSE))</f>
        <v>14</v>
      </c>
      <c r="Q15" s="34">
        <f>IF(ISNA(VLOOKUP(Table11[[#This Row],[Auto nr.]],Tand3[[Auto nr.]:[Column1]],7,FALSE)),"",VLOOKUP(Table11[[#This Row],[Auto nr.]],Tand3[[Auto nr.]:[Column1]],7,FALSE))</f>
        <v>14</v>
      </c>
      <c r="R15" s="35">
        <f>IF(ISNA(VLOOKUP(Table11[[#This Row],[Auto nr.]],Tand3[[Auto nr.]:[Column1]],6,FALSE)),"",VLOOKUP(Table11[[#This Row],[Auto nr.]],Tand3[[Auto nr.]:[Column1]],6,FALSE))</f>
        <v>55</v>
      </c>
      <c r="S15" s="40" t="str">
        <f>IF(ISNA(VLOOKUP(Table11[[#This Row],[Auto nr.]],Kvali4[[Auto nr.]:[Column1]],6,FALSE)),"",VLOOKUP(Table11[[#This Row],[Auto nr.]],Kvali4[[Auto nr.]:[Column1]],6,FALSE))</f>
        <v/>
      </c>
      <c r="T15" s="34" t="str">
        <f>IF(ISNA(VLOOKUP(Table11[[#This Row],[Auto nr.]],Kvali4[[Auto nr.]:[Column1]],7,FALSE)),"",VLOOKUP(Table11[[#This Row],[Auto nr.]],Kvali4[[Auto nr.]:[Column1]],7,FALSE))</f>
        <v/>
      </c>
      <c r="U15" s="34" t="str">
        <f>IF(ISNA(VLOOKUP(Table11[[#This Row],[Auto nr.]],Kvali4[[Auto nr.]:[Column1]],9,FALSE)),"",VLOOKUP(Table11[[#This Row],[Auto nr.]],Kvali4[[Auto nr.]:[Column1]],9,FALSE))</f>
        <v/>
      </c>
      <c r="V15" s="34" t="str">
        <f>IF(ISNA(VLOOKUP(Table11[[#This Row],[Auto nr.]],Tand4[[Auto nr.]:[Column1]],7,FALSE)),"",VLOOKUP(Table11[[#This Row],[Auto nr.]],Tand4[[Auto nr.]:[Column1]],7,FALSE))</f>
        <v/>
      </c>
      <c r="W15" s="35" t="str">
        <f>IF(ISNA(VLOOKUP(Table11[[#This Row],[Auto nr.]],Tand4[[Auto nr.]:[Column1]],6,FALSE)),"",VLOOKUP(Table11[[#This Row],[Auto nr.]],Tand4[[Auto nr.]:[Column1]],6,FALSE))</f>
        <v/>
      </c>
      <c r="X15" s="40" t="str">
        <f>IF(ISNA(VLOOKUP(Table11[[#This Row],[Auto nr.]],Kvali5[[Auto nr.]:[Column1]],6,FALSE)),"",VLOOKUP(Table11[[#This Row],[Auto nr.]],Kvali5[[Auto nr.]:[Column1]],6,FALSE))</f>
        <v/>
      </c>
      <c r="Y15" s="34" t="str">
        <f>IF(ISNA(VLOOKUP(Table11[[#This Row],[Auto nr.]],Kvali5[[Auto nr.]:[Column1]],7,FALSE)),"",VLOOKUP(Table11[[#This Row],[Auto nr.]],Kvali5[[Auto nr.]:[Column1]],7,FALSE))</f>
        <v/>
      </c>
      <c r="Z15" s="34" t="str">
        <f>IF(ISNA(VLOOKUP(Table11[[#This Row],[Auto nr.]],Kvali5[[Auto nr.]:[Column1]],9,FALSE)),"",VLOOKUP(Table11[[#This Row],[Auto nr.]],Kvali5[[Auto nr.]:[Column1]],9,FALSE))</f>
        <v/>
      </c>
      <c r="AA15" s="34" t="str">
        <f>IF(ISNA(VLOOKUP(Table11[[#This Row],[Auto nr.]],Tand5[[Auto nr.]:[Column1]],7,FALSE)),"",VLOOKUP(Table11[[#This Row],[Auto nr.]],Tand5[[Auto nr.]:[Column1]],7,FALSE))</f>
        <v/>
      </c>
      <c r="AB15" s="35" t="str">
        <f>IF(ISNA(VLOOKUP(Table11[[#This Row],[Auto nr.]],Tand5[[Auto nr.]:[Column1]],6,FALSE)),"",VLOOKUP(Table11[[#This Row],[Auto nr.]],Tand5[[Auto nr.]:[Column1]],6,FALSE))</f>
        <v/>
      </c>
      <c r="AC15" s="46">
        <f>MAX(Table11[[#This Row],[Q1Hi]],Table11[[#This Row],[Q2Hi]],Table11[[#This Row],[Q3Hi]],Table11[[#This Row],[Q4Hi]],Table11[[#This Row],[Q5Hi]])</f>
        <v>78</v>
      </c>
      <c r="AD15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64.5</v>
      </c>
      <c r="AE15" s="43">
        <f>MIN(Table11[[#This Row],[Q1Pos]],Table11[[#This Row],[Q2Pos]],Table11[[#This Row],[Q3Pos]],Table11[[#This Row],[Q4Pos]],Table11[[#This Row],[Q5Pos]])</f>
        <v>8</v>
      </c>
      <c r="AF15" s="44">
        <f>AVERAGE(Table11[[#This Row],[Q1Pos]],Table11[[#This Row],[Q2Pos]],Table11[[#This Row],[Q3Pos]],Table11[[#This Row],[Q4Pos]],Table11[[#This Row],[Q5Pos]])</f>
        <v>14.666666666666666</v>
      </c>
      <c r="AG15" s="17">
        <f>MIN(Table11[[#This Row],[T1Pos]],Table11[[#This Row],[T2Pos]],Table11[[#This Row],[T3Pos]],Table11[[#This Row],[T4Pos]],Table11[[#This Row],[T5Pos]])</f>
        <v>7</v>
      </c>
      <c r="AH15" s="44">
        <f>AVERAGE(Table11[[#This Row],[T1Pos]],Table11[[#This Row],[T2Pos]],Table11[[#This Row],[T3Pos]],Table11[[#This Row],[T4Pos]],Table11[[#This Row],[T5Pos]])</f>
        <v>14.333333333333334</v>
      </c>
      <c r="AI15" s="17">
        <f>MAX(Table11[[#This Row],[T1Poi]],Table11[[#This Row],[T2Poi]],Table11[[#This Row],[T3Poi]],Table11[[#This Row],[T4Poi]],Table11[[#This Row],[T5Poi]],)</f>
        <v>64</v>
      </c>
      <c r="AJ15" s="45">
        <f>AVERAGE(Table11[[#This Row],[T1Poi]],Table11[[#This Row],[T2Poi]],Table11[[#This Row],[T3Poi]],Table11[[#This Row],[T4Poi]],Table11[[#This Row],[T5Poi]])</f>
        <v>47.833333333333336</v>
      </c>
      <c r="AK15" s="17">
        <f>SUM(IF(Table11[[#This Row],[Q1Hi]]&lt;&gt;"",1,0),IF(Table11[[#This Row],[Q2Hi]]&lt;&gt;"",1,0),IF(Table11[[#This Row],[Q3Hi]]&lt;&gt;"",1,0),IF(Table11[[#This Row],[Q4Hi]]&lt;&gt;"",1,0),IF(Table11[[#This Row],[Q5Hi]]&lt;&gt;"",1,0))</f>
        <v>3</v>
      </c>
    </row>
    <row r="16" spans="2:37" x14ac:dyDescent="0.25">
      <c r="B16" s="49">
        <v>37</v>
      </c>
      <c r="C16" s="50" t="s">
        <v>106</v>
      </c>
      <c r="D16" s="33">
        <f>IF(ISNA(VLOOKUP(Table11[[#This Row],[Auto nr.]],Kvali1[[Auto nr.]:[Column1]],6,FALSE)),"",VLOOKUP(Table11[[#This Row],[Auto nr.]],Kvali1[[Auto nr.]:[Column1]],6,FALSE))</f>
        <v>37</v>
      </c>
      <c r="E16" s="33"/>
      <c r="F16" s="33">
        <f>IF(ISNA(VLOOKUP(Table11[[#This Row],[Auto nr.]],Kvali1[[Auto nr.]:[Column1]],9,FALSE)),"",VLOOKUP(Table11[[#This Row],[Auto nr.]],Kvali1[[Auto nr.]:[Column1]],9,FALSE))</f>
        <v>29</v>
      </c>
      <c r="G16" s="34">
        <f>IF(ISNA(VLOOKUP(Table11[[#This Row],[Auto nr.]],Tand1[[Auto nr.]:[Column1]],7,FALSE)),"",VLOOKUP(Table11[[#This Row],[Auto nr.]],Tand1[[Auto nr.]:[Column1]],7,FALSE))</f>
        <v>29</v>
      </c>
      <c r="H16" s="35">
        <f>IF(ISNA(VLOOKUP(Table11[[#This Row],[Auto nr.]],Tand1[[Auto nr.]:[Column1]],6,FALSE)),"",VLOOKUP(Table11[[#This Row],[Auto nr.]],Tand1[[Auto nr.]:[Column1]],6,FALSE))</f>
        <v>24.25</v>
      </c>
      <c r="I16" s="40" t="str">
        <f>IF(ISNA(VLOOKUP(Table11[[#This Row],[Auto nr.]],Kvali2[[Auto nr.]:[Column1]],6,FALSE)),"",VLOOKUP(Table11[[#This Row],[Auto nr.]],Kvali2[[Auto nr.]:[Column1]],6,FALSE))</f>
        <v/>
      </c>
      <c r="J16" s="34" t="str">
        <f>IF(ISNA(VLOOKUP(Table11[[#This Row],[Auto nr.]],Kvali2[[Auto nr.]:[Column1]],7,FALSE)),"",VLOOKUP(Table11[[#This Row],[Auto nr.]],Kvali2[[Auto nr.]:[Column1]],7,FALSE))</f>
        <v/>
      </c>
      <c r="K16" s="34" t="str">
        <f>IF(ISNA(VLOOKUP(Table11[[#This Row],[Auto nr.]],Kvali2[[Auto nr.]:[Column1]],9,FALSE)),"",VLOOKUP(Table11[[#This Row],[Auto nr.]],Kvali2[[Auto nr.]:[Column1]],9,FALSE))</f>
        <v/>
      </c>
      <c r="L16" s="34" t="str">
        <f>IF(ISNA(VLOOKUP(Table11[[#This Row],[Auto nr.]],Tand2[[Auto nr.]:[Column1]],7,FALSE)),"",VLOOKUP(Table11[[#This Row],[Auto nr.]],Tand2[[Auto nr.]:[Column1]],7,FALSE))</f>
        <v/>
      </c>
      <c r="M16" s="35" t="str">
        <f>IF(ISNA(VLOOKUP(Table11[[#This Row],[Auto nr.]],Tand2[[Auto nr.]:[Column1]],6,FALSE)),"",VLOOKUP(Table11[[#This Row],[Auto nr.]],Tand2[[Auto nr.]:[Column1]],6,FALSE))</f>
        <v/>
      </c>
      <c r="N16" s="40" t="str">
        <f>IF(ISNA(VLOOKUP(Table11[[#This Row],[Auto nr.]],Kvali3[[Auto nr.]:[Column1]],6,FALSE)),"",VLOOKUP(Table11[[#This Row],[Auto nr.]],Kvali3[[Auto nr.]:[Column1]],6,FALSE))</f>
        <v/>
      </c>
      <c r="O16" s="34" t="str">
        <f>IF(ISNA(VLOOKUP(Table11[[#This Row],[Auto nr.]],Kvali3[[Auto nr.]:[Column1]],7,FALSE)),"",VLOOKUP(Table11[[#This Row],[Auto nr.]],Kvali3[[Auto nr.]:[Column1]],7,FALSE))</f>
        <v/>
      </c>
      <c r="P16" s="34" t="str">
        <f>IF(ISNA(VLOOKUP(Table11[[#This Row],[Auto nr.]],Kvali3[[Auto nr.]:[Column1]],9,FALSE)),"",VLOOKUP(Table11[[#This Row],[Auto nr.]],Kvali3[[Auto nr.]:[Column1]],9,FALSE))</f>
        <v/>
      </c>
      <c r="Q16" s="34" t="str">
        <f>IF(ISNA(VLOOKUP(Table11[[#This Row],[Auto nr.]],Tand3[[Auto nr.]:[Column1]],7,FALSE)),"",VLOOKUP(Table11[[#This Row],[Auto nr.]],Tand3[[Auto nr.]:[Column1]],7,FALSE))</f>
        <v/>
      </c>
      <c r="R16" s="35" t="str">
        <f>IF(ISNA(VLOOKUP(Table11[[#This Row],[Auto nr.]],Tand3[[Auto nr.]:[Column1]],6,FALSE)),"",VLOOKUP(Table11[[#This Row],[Auto nr.]],Tand3[[Auto nr.]:[Column1]],6,FALSE))</f>
        <v/>
      </c>
      <c r="S16" s="40">
        <f>IF(ISNA(VLOOKUP(Table11[[#This Row],[Auto nr.]],Kvali4[[Auto nr.]:[Column1]],6,FALSE)),"",VLOOKUP(Table11[[#This Row],[Auto nr.]],Kvali4[[Auto nr.]:[Column1]],6,FALSE))</f>
        <v>56</v>
      </c>
      <c r="T16" s="34"/>
      <c r="U16" s="34">
        <f>IF(ISNA(VLOOKUP(Table11[[#This Row],[Auto nr.]],Kvali4[[Auto nr.]:[Column1]],9,FALSE)),"",VLOOKUP(Table11[[#This Row],[Auto nr.]],Kvali4[[Auto nr.]:[Column1]],9,FALSE))</f>
        <v>11</v>
      </c>
      <c r="V16" s="34">
        <f>IF(ISNA(VLOOKUP(Table11[[#This Row],[Auto nr.]],Tand4[[Auto nr.]:[Column1]],7,FALSE)),"",VLOOKUP(Table11[[#This Row],[Auto nr.]],Tand4[[Auto nr.]:[Column1]],7,FALSE))</f>
        <v>12</v>
      </c>
      <c r="W16" s="35">
        <f>IF(ISNA(VLOOKUP(Table11[[#This Row],[Auto nr.]],Tand4[[Auto nr.]:[Column1]],6,FALSE)),"",VLOOKUP(Table11[[#This Row],[Auto nr.]],Tand4[[Auto nr.]:[Column1]],6,FALSE))</f>
        <v>56</v>
      </c>
      <c r="X16" s="40" t="str">
        <f>IF(ISNA(VLOOKUP(Table11[[#This Row],[Auto nr.]],Kvali5[[Auto nr.]:[Column1]],6,FALSE)),"",VLOOKUP(Table11[[#This Row],[Auto nr.]],Kvali5[[Auto nr.]:[Column1]],6,FALSE))</f>
        <v/>
      </c>
      <c r="Y16" s="34" t="str">
        <f>IF(ISNA(VLOOKUP(Table11[[#This Row],[Auto nr.]],Kvali5[[Auto nr.]:[Column1]],7,FALSE)),"",VLOOKUP(Table11[[#This Row],[Auto nr.]],Kvali5[[Auto nr.]:[Column1]],7,FALSE))</f>
        <v/>
      </c>
      <c r="Z16" s="34" t="str">
        <f>IF(ISNA(VLOOKUP(Table11[[#This Row],[Auto nr.]],Kvali5[[Auto nr.]:[Column1]],9,FALSE)),"",VLOOKUP(Table11[[#This Row],[Auto nr.]],Kvali5[[Auto nr.]:[Column1]],9,FALSE))</f>
        <v/>
      </c>
      <c r="AA16" s="34">
        <f>IF(ISNA(VLOOKUP(Table11[[#This Row],[Auto nr.]],Tand5[[Auto nr.]:[Column1]],7,FALSE)),"",VLOOKUP(Table11[[#This Row],[Auto nr.]],Tand5[[Auto nr.]:[Column1]],7,FALSE))</f>
        <v>13</v>
      </c>
      <c r="AB16" s="35">
        <f>IF(ISNA(VLOOKUP(Table11[[#This Row],[Auto nr.]],Tand5[[Auto nr.]:[Column1]],6,FALSE)),"",VLOOKUP(Table11[[#This Row],[Auto nr.]],Tand5[[Auto nr.]:[Column1]],6,FALSE))</f>
        <v>55</v>
      </c>
      <c r="AC16" s="46">
        <f>MAX(Table11[[#This Row],[Q1Hi]],Table11[[#This Row],[Q2Hi]],Table11[[#This Row],[Q3Hi]],Table11[[#This Row],[Q4Hi]],Table11[[#This Row],[Q5Hi]])</f>
        <v>56</v>
      </c>
      <c r="AD16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46.5</v>
      </c>
      <c r="AE16" s="43">
        <f>MIN(Table11[[#This Row],[Q1Pos]],Table11[[#This Row],[Q2Pos]],Table11[[#This Row],[Q3Pos]],Table11[[#This Row],[Q4Pos]],Table11[[#This Row],[Q5Pos]])</f>
        <v>11</v>
      </c>
      <c r="AF16" s="44">
        <f>AVERAGE(Table11[[#This Row],[Q1Pos]],Table11[[#This Row],[Q2Pos]],Table11[[#This Row],[Q3Pos]],Table11[[#This Row],[Q4Pos]],Table11[[#This Row],[Q5Pos]])</f>
        <v>20</v>
      </c>
      <c r="AG16" s="17">
        <f>MIN(Table11[[#This Row],[T1Pos]],Table11[[#This Row],[T2Pos]],Table11[[#This Row],[T3Pos]],Table11[[#This Row],[T4Pos]],Table11[[#This Row],[T5Pos]])</f>
        <v>12</v>
      </c>
      <c r="AH16" s="44">
        <f>AVERAGE(Table11[[#This Row],[T1Pos]],Table11[[#This Row],[T2Pos]],Table11[[#This Row],[T3Pos]],Table11[[#This Row],[T4Pos]],Table11[[#This Row],[T5Pos]])</f>
        <v>18</v>
      </c>
      <c r="AI16" s="17">
        <f>MAX(Table11[[#This Row],[T1Poi]],Table11[[#This Row],[T2Poi]],Table11[[#This Row],[T3Poi]],Table11[[#This Row],[T4Poi]],Table11[[#This Row],[T5Poi]],)</f>
        <v>56</v>
      </c>
      <c r="AJ16" s="45">
        <f>AVERAGE(Table11[[#This Row],[T1Poi]],Table11[[#This Row],[T2Poi]],Table11[[#This Row],[T3Poi]],Table11[[#This Row],[T4Poi]],Table11[[#This Row],[T5Poi]])</f>
        <v>45.083333333333336</v>
      </c>
      <c r="AK16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17" spans="2:37" x14ac:dyDescent="0.25">
      <c r="B17" s="49">
        <v>22</v>
      </c>
      <c r="C17" s="50" t="s">
        <v>86</v>
      </c>
      <c r="D17" s="33">
        <f>IF(ISNA(VLOOKUP(Table11[[#This Row],[Auto nr.]],Kvali1[[Auto nr.]:[Column1]],6,FALSE)),"",VLOOKUP(Table11[[#This Row],[Auto nr.]],Kvali1[[Auto nr.]:[Column1]],6,FALSE))</f>
        <v>72</v>
      </c>
      <c r="E17" s="33">
        <f>IF(ISNA(VLOOKUP(Table11[[#This Row],[Auto nr.]],Kvali1[[Auto nr.]:[Column1]],7,FALSE)),"",VLOOKUP(Table11[[#This Row],[Auto nr.]],Kvali1[[Auto nr.]:[Column1]],7,FALSE))</f>
        <v>60</v>
      </c>
      <c r="F17" s="33">
        <f>IF(ISNA(VLOOKUP(Table11[[#This Row],[Auto nr.]],Kvali1[[Auto nr.]:[Column1]],9,FALSE)),"",VLOOKUP(Table11[[#This Row],[Auto nr.]],Kvali1[[Auto nr.]:[Column1]],9,FALSE))</f>
        <v>12</v>
      </c>
      <c r="G17" s="34">
        <f>IF(ISNA(VLOOKUP(Table11[[#This Row],[Auto nr.]],Tand1[[Auto nr.]:[Column1]],7,FALSE)),"",VLOOKUP(Table11[[#This Row],[Auto nr.]],Tand1[[Auto nr.]:[Column1]],7,FALSE))</f>
        <v>8</v>
      </c>
      <c r="H17" s="35">
        <f>IF(ISNA(VLOOKUP(Table11[[#This Row],[Auto nr.]],Tand1[[Auto nr.]:[Column1]],6,FALSE)),"",VLOOKUP(Table11[[#This Row],[Auto nr.]],Tand1[[Auto nr.]:[Column1]],6,FALSE))</f>
        <v>63</v>
      </c>
      <c r="I17" s="40" t="str">
        <f>IF(ISNA(VLOOKUP(Table11[[#This Row],[Auto nr.]],Kvali2[[Auto nr.]:[Column1]],6,FALSE)),"",VLOOKUP(Table11[[#This Row],[Auto nr.]],Kvali2[[Auto nr.]:[Column1]],6,FALSE))</f>
        <v/>
      </c>
      <c r="J17" s="34" t="str">
        <f>IF(ISNA(VLOOKUP(Table11[[#This Row],[Auto nr.]],Kvali2[[Auto nr.]:[Column1]],7,FALSE)),"",VLOOKUP(Table11[[#This Row],[Auto nr.]],Kvali2[[Auto nr.]:[Column1]],7,FALSE))</f>
        <v/>
      </c>
      <c r="K17" s="34" t="str">
        <f>IF(ISNA(VLOOKUP(Table11[[#This Row],[Auto nr.]],Kvali2[[Auto nr.]:[Column1]],9,FALSE)),"",VLOOKUP(Table11[[#This Row],[Auto nr.]],Kvali2[[Auto nr.]:[Column1]],9,FALSE))</f>
        <v/>
      </c>
      <c r="L17" s="34" t="str">
        <f>IF(ISNA(VLOOKUP(Table11[[#This Row],[Auto nr.]],Tand2[[Auto nr.]:[Column1]],7,FALSE)),"",VLOOKUP(Table11[[#This Row],[Auto nr.]],Tand2[[Auto nr.]:[Column1]],7,FALSE))</f>
        <v/>
      </c>
      <c r="M17" s="35" t="str">
        <f>IF(ISNA(VLOOKUP(Table11[[#This Row],[Auto nr.]],Tand2[[Auto nr.]:[Column1]],6,FALSE)),"",VLOOKUP(Table11[[#This Row],[Auto nr.]],Tand2[[Auto nr.]:[Column1]],6,FALSE))</f>
        <v/>
      </c>
      <c r="N17" s="40">
        <f>IF(ISNA(VLOOKUP(Table11[[#This Row],[Auto nr.]],Kvali3[[Auto nr.]:[Column1]],6,FALSE)),"",VLOOKUP(Table11[[#This Row],[Auto nr.]],Kvali3[[Auto nr.]:[Column1]],6,FALSE))</f>
        <v>77</v>
      </c>
      <c r="O17" s="34">
        <f>IF(ISNA(VLOOKUP(Table11[[#This Row],[Auto nr.]],Kvali3[[Auto nr.]:[Column1]],7,FALSE)),"",VLOOKUP(Table11[[#This Row],[Auto nr.]],Kvali3[[Auto nr.]:[Column1]],7,FALSE))</f>
        <v>58</v>
      </c>
      <c r="P17" s="34">
        <f>IF(ISNA(VLOOKUP(Table11[[#This Row],[Auto nr.]],Kvali3[[Auto nr.]:[Column1]],9,FALSE)),"",VLOOKUP(Table11[[#This Row],[Auto nr.]],Kvali3[[Auto nr.]:[Column1]],9,FALSE))</f>
        <v>8</v>
      </c>
      <c r="Q17" s="34">
        <f>IF(ISNA(VLOOKUP(Table11[[#This Row],[Auto nr.]],Tand3[[Auto nr.]:[Column1]],7,FALSE)),"",VLOOKUP(Table11[[#This Row],[Auto nr.]],Tand3[[Auto nr.]:[Column1]],7,FALSE))</f>
        <v>7</v>
      </c>
      <c r="R17" s="35">
        <f>IF(ISNA(VLOOKUP(Table11[[#This Row],[Auto nr.]],Tand3[[Auto nr.]:[Column1]],6,FALSE)),"",VLOOKUP(Table11[[#This Row],[Auto nr.]],Tand3[[Auto nr.]:[Column1]],6,FALSE))</f>
        <v>64</v>
      </c>
      <c r="S17" s="40" t="str">
        <f>IF(ISNA(VLOOKUP(Table11[[#This Row],[Auto nr.]],Kvali4[[Auto nr.]:[Column1]],6,FALSE)),"",VLOOKUP(Table11[[#This Row],[Auto nr.]],Kvali4[[Auto nr.]:[Column1]],6,FALSE))</f>
        <v/>
      </c>
      <c r="T17" s="34" t="str">
        <f>IF(ISNA(VLOOKUP(Table11[[#This Row],[Auto nr.]],Kvali4[[Auto nr.]:[Column1]],7,FALSE)),"",VLOOKUP(Table11[[#This Row],[Auto nr.]],Kvali4[[Auto nr.]:[Column1]],7,FALSE))</f>
        <v/>
      </c>
      <c r="U17" s="34" t="str">
        <f>IF(ISNA(VLOOKUP(Table11[[#This Row],[Auto nr.]],Kvali4[[Auto nr.]:[Column1]],9,FALSE)),"",VLOOKUP(Table11[[#This Row],[Auto nr.]],Kvali4[[Auto nr.]:[Column1]],9,FALSE))</f>
        <v/>
      </c>
      <c r="V17" s="34" t="str">
        <f>IF(ISNA(VLOOKUP(Table11[[#This Row],[Auto nr.]],Tand4[[Auto nr.]:[Column1]],7,FALSE)),"",VLOOKUP(Table11[[#This Row],[Auto nr.]],Tand4[[Auto nr.]:[Column1]],7,FALSE))</f>
        <v/>
      </c>
      <c r="W17" s="35" t="str">
        <f>IF(ISNA(VLOOKUP(Table11[[#This Row],[Auto nr.]],Tand4[[Auto nr.]:[Column1]],6,FALSE)),"",VLOOKUP(Table11[[#This Row],[Auto nr.]],Tand4[[Auto nr.]:[Column1]],6,FALSE))</f>
        <v/>
      </c>
      <c r="X17" s="40" t="str">
        <f>IF(ISNA(VLOOKUP(Table11[[#This Row],[Auto nr.]],Kvali5[[Auto nr.]:[Column1]],6,FALSE)),"",VLOOKUP(Table11[[#This Row],[Auto nr.]],Kvali5[[Auto nr.]:[Column1]],6,FALSE))</f>
        <v/>
      </c>
      <c r="Y17" s="34" t="str">
        <f>IF(ISNA(VLOOKUP(Table11[[#This Row],[Auto nr.]],Kvali5[[Auto nr.]:[Column1]],7,FALSE)),"",VLOOKUP(Table11[[#This Row],[Auto nr.]],Kvali5[[Auto nr.]:[Column1]],7,FALSE))</f>
        <v/>
      </c>
      <c r="Z17" s="34" t="str">
        <f>IF(ISNA(VLOOKUP(Table11[[#This Row],[Auto nr.]],Kvali5[[Auto nr.]:[Column1]],9,FALSE)),"",VLOOKUP(Table11[[#This Row],[Auto nr.]],Kvali5[[Auto nr.]:[Column1]],9,FALSE))</f>
        <v/>
      </c>
      <c r="AA17" s="34" t="str">
        <f>IF(ISNA(VLOOKUP(Table11[[#This Row],[Auto nr.]],Tand5[[Auto nr.]:[Column1]],7,FALSE)),"",VLOOKUP(Table11[[#This Row],[Auto nr.]],Tand5[[Auto nr.]:[Column1]],7,FALSE))</f>
        <v/>
      </c>
      <c r="AB17" s="35" t="str">
        <f>IF(ISNA(VLOOKUP(Table11[[#This Row],[Auto nr.]],Tand5[[Auto nr.]:[Column1]],6,FALSE)),"",VLOOKUP(Table11[[#This Row],[Auto nr.]],Tand5[[Auto nr.]:[Column1]],6,FALSE))</f>
        <v/>
      </c>
      <c r="AC17" s="46">
        <f>MAX(Table11[[#This Row],[Q1Hi]],Table11[[#This Row],[Q2Hi]],Table11[[#This Row],[Q3Hi]],Table11[[#This Row],[Q4Hi]],Table11[[#This Row],[Q5Hi]])</f>
        <v>77</v>
      </c>
      <c r="AD17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66.75</v>
      </c>
      <c r="AE17" s="43">
        <f>MIN(Table11[[#This Row],[Q1Pos]],Table11[[#This Row],[Q2Pos]],Table11[[#This Row],[Q3Pos]],Table11[[#This Row],[Q4Pos]],Table11[[#This Row],[Q5Pos]])</f>
        <v>8</v>
      </c>
      <c r="AF17" s="44">
        <f>AVERAGE(Table11[[#This Row],[Q1Pos]],Table11[[#This Row],[Q2Pos]],Table11[[#This Row],[Q3Pos]],Table11[[#This Row],[Q4Pos]],Table11[[#This Row],[Q5Pos]])</f>
        <v>10</v>
      </c>
      <c r="AG17" s="17">
        <f>MIN(Table11[[#This Row],[T1Pos]],Table11[[#This Row],[T2Pos]],Table11[[#This Row],[T3Pos]],Table11[[#This Row],[T4Pos]],Table11[[#This Row],[T5Pos]])</f>
        <v>7</v>
      </c>
      <c r="AH17" s="44">
        <f>AVERAGE(Table11[[#This Row],[T1Pos]],Table11[[#This Row],[T2Pos]],Table11[[#This Row],[T3Pos]],Table11[[#This Row],[T4Pos]],Table11[[#This Row],[T5Pos]])</f>
        <v>7.5</v>
      </c>
      <c r="AI17" s="17">
        <f>MAX(Table11[[#This Row],[T1Poi]],Table11[[#This Row],[T2Poi]],Table11[[#This Row],[T3Poi]],Table11[[#This Row],[T4Poi]],Table11[[#This Row],[T5Poi]],)</f>
        <v>64</v>
      </c>
      <c r="AJ17" s="45">
        <f>AVERAGE(Table11[[#This Row],[T1Poi]],Table11[[#This Row],[T2Poi]],Table11[[#This Row],[T3Poi]],Table11[[#This Row],[T4Poi]],Table11[[#This Row],[T5Poi]])</f>
        <v>63.5</v>
      </c>
      <c r="AK17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18" spans="2:37" x14ac:dyDescent="0.25">
      <c r="B18" s="49">
        <v>131</v>
      </c>
      <c r="C18" s="50" t="s">
        <v>18</v>
      </c>
      <c r="D18" s="33">
        <f>IF(ISNA(VLOOKUP(Table11[[#This Row],[Auto nr.]],Kvali1[[Auto nr.]:[Column1]],6,FALSE)),"",VLOOKUP(Table11[[#This Row],[Auto nr.]],Kvali1[[Auto nr.]:[Column1]],6,FALSE))</f>
        <v>82</v>
      </c>
      <c r="E18" s="33">
        <f>IF(ISNA(VLOOKUP(Table11[[#This Row],[Auto nr.]],Kvali1[[Auto nr.]:[Column1]],7,FALSE)),"",VLOOKUP(Table11[[#This Row],[Auto nr.]],Kvali1[[Auto nr.]:[Column1]],7,FALSE))</f>
        <v>78</v>
      </c>
      <c r="F18" s="33">
        <f>IF(ISNA(VLOOKUP(Table11[[#This Row],[Auto nr.]],Kvali1[[Auto nr.]:[Column1]],9,FALSE)),"",VLOOKUP(Table11[[#This Row],[Auto nr.]],Kvali1[[Auto nr.]:[Column1]],9,FALSE))</f>
        <v>7</v>
      </c>
      <c r="G18" s="34">
        <f>IF(ISNA(VLOOKUP(Table11[[#This Row],[Auto nr.]],Tand1[[Auto nr.]:[Column1]],7,FALSE)),"",VLOOKUP(Table11[[#This Row],[Auto nr.]],Tand1[[Auto nr.]:[Column1]],7,FALSE))</f>
        <v>6</v>
      </c>
      <c r="H18" s="35">
        <f>IF(ISNA(VLOOKUP(Table11[[#This Row],[Auto nr.]],Tand1[[Auto nr.]:[Column1]],6,FALSE)),"",VLOOKUP(Table11[[#This Row],[Auto nr.]],Tand1[[Auto nr.]:[Column1]],6,FALSE))</f>
        <v>64</v>
      </c>
      <c r="I18" s="40">
        <f>IF(ISNA(VLOOKUP(Table11[[#This Row],[Auto nr.]],Kvali2[[Auto nr.]:[Column1]],6,FALSE)),"",VLOOKUP(Table11[[#This Row],[Auto nr.]],Kvali2[[Auto nr.]:[Column1]],6,FALSE))</f>
        <v>80</v>
      </c>
      <c r="J18" s="34"/>
      <c r="K18" s="34">
        <f>IF(ISNA(VLOOKUP(Table11[[#This Row],[Auto nr.]],Kvali2[[Auto nr.]:[Column1]],9,FALSE)),"",VLOOKUP(Table11[[#This Row],[Auto nr.]],Kvali2[[Auto nr.]:[Column1]],9,FALSE))</f>
        <v>10</v>
      </c>
      <c r="L18" s="34">
        <f>IF(ISNA(VLOOKUP(Table11[[#This Row],[Auto nr.]],Tand2[[Auto nr.]:[Column1]],7,FALSE)),"",VLOOKUP(Table11[[#This Row],[Auto nr.]],Tand2[[Auto nr.]:[Column1]],7,FALSE))</f>
        <v>11</v>
      </c>
      <c r="M18" s="35">
        <f>IF(ISNA(VLOOKUP(Table11[[#This Row],[Auto nr.]],Tand2[[Auto nr.]:[Column1]],6,FALSE)),"",VLOOKUP(Table11[[#This Row],[Auto nr.]],Tand2[[Auto nr.]:[Column1]],6,FALSE))</f>
        <v>56</v>
      </c>
      <c r="N18" s="40" t="str">
        <f>IF(ISNA(VLOOKUP(Table11[[#This Row],[Auto nr.]],Kvali3[[Auto nr.]:[Column1]],6,FALSE)),"",VLOOKUP(Table11[[#This Row],[Auto nr.]],Kvali3[[Auto nr.]:[Column1]],6,FALSE))</f>
        <v/>
      </c>
      <c r="O18" s="34" t="str">
        <f>IF(ISNA(VLOOKUP(Table11[[#This Row],[Auto nr.]],Kvali3[[Auto nr.]:[Column1]],7,FALSE)),"",VLOOKUP(Table11[[#This Row],[Auto nr.]],Kvali3[[Auto nr.]:[Column1]],7,FALSE))</f>
        <v/>
      </c>
      <c r="P18" s="34" t="str">
        <f>IF(ISNA(VLOOKUP(Table11[[#This Row],[Auto nr.]],Kvali3[[Auto nr.]:[Column1]],9,FALSE)),"",VLOOKUP(Table11[[#This Row],[Auto nr.]],Kvali3[[Auto nr.]:[Column1]],9,FALSE))</f>
        <v/>
      </c>
      <c r="Q18" s="34" t="str">
        <f>IF(ISNA(VLOOKUP(Table11[[#This Row],[Auto nr.]],Tand3[[Auto nr.]:[Column1]],7,FALSE)),"",VLOOKUP(Table11[[#This Row],[Auto nr.]],Tand3[[Auto nr.]:[Column1]],7,FALSE))</f>
        <v/>
      </c>
      <c r="R18" s="35" t="str">
        <f>IF(ISNA(VLOOKUP(Table11[[#This Row],[Auto nr.]],Tand3[[Auto nr.]:[Column1]],6,FALSE)),"",VLOOKUP(Table11[[#This Row],[Auto nr.]],Tand3[[Auto nr.]:[Column1]],6,FALSE))</f>
        <v/>
      </c>
      <c r="S18" s="40" t="str">
        <f>IF(ISNA(VLOOKUP(Table11[[#This Row],[Auto nr.]],Kvali4[[Auto nr.]:[Column1]],6,FALSE)),"",VLOOKUP(Table11[[#This Row],[Auto nr.]],Kvali4[[Auto nr.]:[Column1]],6,FALSE))</f>
        <v/>
      </c>
      <c r="T18" s="34" t="str">
        <f>IF(ISNA(VLOOKUP(Table11[[#This Row],[Auto nr.]],Kvali4[[Auto nr.]:[Column1]],7,FALSE)),"",VLOOKUP(Table11[[#This Row],[Auto nr.]],Kvali4[[Auto nr.]:[Column1]],7,FALSE))</f>
        <v/>
      </c>
      <c r="U18" s="34" t="str">
        <f>IF(ISNA(VLOOKUP(Table11[[#This Row],[Auto nr.]],Kvali4[[Auto nr.]:[Column1]],9,FALSE)),"",VLOOKUP(Table11[[#This Row],[Auto nr.]],Kvali4[[Auto nr.]:[Column1]],9,FALSE))</f>
        <v/>
      </c>
      <c r="V18" s="34" t="str">
        <f>IF(ISNA(VLOOKUP(Table11[[#This Row],[Auto nr.]],Tand4[[Auto nr.]:[Column1]],7,FALSE)),"",VLOOKUP(Table11[[#This Row],[Auto nr.]],Tand4[[Auto nr.]:[Column1]],7,FALSE))</f>
        <v/>
      </c>
      <c r="W18" s="35" t="str">
        <f>IF(ISNA(VLOOKUP(Table11[[#This Row],[Auto nr.]],Tand4[[Auto nr.]:[Column1]],6,FALSE)),"",VLOOKUP(Table11[[#This Row],[Auto nr.]],Tand4[[Auto nr.]:[Column1]],6,FALSE))</f>
        <v/>
      </c>
      <c r="X18" s="40" t="str">
        <f>IF(ISNA(VLOOKUP(Table11[[#This Row],[Auto nr.]],Kvali5[[Auto nr.]:[Column1]],6,FALSE)),"",VLOOKUP(Table11[[#This Row],[Auto nr.]],Kvali5[[Auto nr.]:[Column1]],6,FALSE))</f>
        <v/>
      </c>
      <c r="Y18" s="34" t="str">
        <f>IF(ISNA(VLOOKUP(Table11[[#This Row],[Auto nr.]],Kvali5[[Auto nr.]:[Column1]],7,FALSE)),"",VLOOKUP(Table11[[#This Row],[Auto nr.]],Kvali5[[Auto nr.]:[Column1]],7,FALSE))</f>
        <v/>
      </c>
      <c r="Z18" s="34" t="str">
        <f>IF(ISNA(VLOOKUP(Table11[[#This Row],[Auto nr.]],Kvali5[[Auto nr.]:[Column1]],9,FALSE)),"",VLOOKUP(Table11[[#This Row],[Auto nr.]],Kvali5[[Auto nr.]:[Column1]],9,FALSE))</f>
        <v/>
      </c>
      <c r="AA18" s="34" t="str">
        <f>IF(ISNA(VLOOKUP(Table11[[#This Row],[Auto nr.]],Tand5[[Auto nr.]:[Column1]],7,FALSE)),"",VLOOKUP(Table11[[#This Row],[Auto nr.]],Tand5[[Auto nr.]:[Column1]],7,FALSE))</f>
        <v/>
      </c>
      <c r="AB18" s="35" t="str">
        <f>IF(ISNA(VLOOKUP(Table11[[#This Row],[Auto nr.]],Tand5[[Auto nr.]:[Column1]],6,FALSE)),"",VLOOKUP(Table11[[#This Row],[Auto nr.]],Tand5[[Auto nr.]:[Column1]],6,FALSE))</f>
        <v/>
      </c>
      <c r="AC18" s="46">
        <f>MAX(Table11[[#This Row],[Q1Hi]],Table11[[#This Row],[Q2Hi]],Table11[[#This Row],[Q3Hi]],Table11[[#This Row],[Q4Hi]],Table11[[#This Row],[Q5Hi]])</f>
        <v>82</v>
      </c>
      <c r="AD18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80</v>
      </c>
      <c r="AE18" s="43">
        <f>MIN(Table11[[#This Row],[Q1Pos]],Table11[[#This Row],[Q2Pos]],Table11[[#This Row],[Q3Pos]],Table11[[#This Row],[Q4Pos]],Table11[[#This Row],[Q5Pos]])</f>
        <v>7</v>
      </c>
      <c r="AF18" s="44">
        <f>AVERAGE(Table11[[#This Row],[Q1Pos]],Table11[[#This Row],[Q2Pos]],Table11[[#This Row],[Q3Pos]],Table11[[#This Row],[Q4Pos]],Table11[[#This Row],[Q5Pos]])</f>
        <v>8.5</v>
      </c>
      <c r="AG18" s="17">
        <f>MIN(Table11[[#This Row],[T1Pos]],Table11[[#This Row],[T2Pos]],Table11[[#This Row],[T3Pos]],Table11[[#This Row],[T4Pos]],Table11[[#This Row],[T5Pos]])</f>
        <v>6</v>
      </c>
      <c r="AH18" s="44">
        <f>AVERAGE(Table11[[#This Row],[T1Pos]],Table11[[#This Row],[T2Pos]],Table11[[#This Row],[T3Pos]],Table11[[#This Row],[T4Pos]],Table11[[#This Row],[T5Pos]])</f>
        <v>8.5</v>
      </c>
      <c r="AI18" s="17">
        <f>MAX(Table11[[#This Row],[T1Poi]],Table11[[#This Row],[T2Poi]],Table11[[#This Row],[T3Poi]],Table11[[#This Row],[T4Poi]],Table11[[#This Row],[T5Poi]],)</f>
        <v>64</v>
      </c>
      <c r="AJ18" s="45">
        <f>AVERAGE(Table11[[#This Row],[T1Poi]],Table11[[#This Row],[T2Poi]],Table11[[#This Row],[T3Poi]],Table11[[#This Row],[T4Poi]],Table11[[#This Row],[T5Poi]])</f>
        <v>60</v>
      </c>
      <c r="AK18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19" spans="2:37" x14ac:dyDescent="0.25">
      <c r="B19" s="49">
        <v>13</v>
      </c>
      <c r="C19" s="50" t="s">
        <v>44</v>
      </c>
      <c r="D19" s="33">
        <f>IF(ISNA(VLOOKUP(Table11[[#This Row],[Auto nr.]],Kvali1[[Auto nr.]:[Column1]],6,FALSE)),"",VLOOKUP(Table11[[#This Row],[Auto nr.]],Kvali1[[Auto nr.]:[Column1]],6,FALSE))</f>
        <v>38</v>
      </c>
      <c r="E19" s="33"/>
      <c r="F19" s="33">
        <f>IF(ISNA(VLOOKUP(Table11[[#This Row],[Auto nr.]],Kvali1[[Auto nr.]:[Column1]],9,FALSE)),"",VLOOKUP(Table11[[#This Row],[Auto nr.]],Kvali1[[Auto nr.]:[Column1]],9,FALSE))</f>
        <v>28</v>
      </c>
      <c r="G19" s="34">
        <f>IF(ISNA(VLOOKUP(Table11[[#This Row],[Auto nr.]],Tand1[[Auto nr.]:[Column1]],7,FALSE)),"",VLOOKUP(Table11[[#This Row],[Auto nr.]],Tand1[[Auto nr.]:[Column1]],7,FALSE))</f>
        <v>16</v>
      </c>
      <c r="H19" s="35">
        <f>IF(ISNA(VLOOKUP(Table11[[#This Row],[Auto nr.]],Tand1[[Auto nr.]:[Column1]],6,FALSE)),"",VLOOKUP(Table11[[#This Row],[Auto nr.]],Tand1[[Auto nr.]:[Column1]],6,FALSE))</f>
        <v>54.25</v>
      </c>
      <c r="I19" s="40">
        <f>IF(ISNA(VLOOKUP(Table11[[#This Row],[Auto nr.]],Kvali2[[Auto nr.]:[Column1]],6,FALSE)),"",VLOOKUP(Table11[[#This Row],[Auto nr.]],Kvali2[[Auto nr.]:[Column1]],6,FALSE))</f>
        <v>80</v>
      </c>
      <c r="J19" s="34">
        <f>IF(ISNA(VLOOKUP(Table11[[#This Row],[Auto nr.]],Kvali2[[Auto nr.]:[Column1]],7,FALSE)),"",VLOOKUP(Table11[[#This Row],[Auto nr.]],Kvali2[[Auto nr.]:[Column1]],7,FALSE))</f>
        <v>64</v>
      </c>
      <c r="K19" s="34">
        <f>IF(ISNA(VLOOKUP(Table11[[#This Row],[Auto nr.]],Kvali2[[Auto nr.]:[Column1]],9,FALSE)),"",VLOOKUP(Table11[[#This Row],[Auto nr.]],Kvali2[[Auto nr.]:[Column1]],9,FALSE))</f>
        <v>9</v>
      </c>
      <c r="L19" s="34">
        <f>IF(ISNA(VLOOKUP(Table11[[#This Row],[Auto nr.]],Tand2[[Auto nr.]:[Column1]],7,FALSE)),"",VLOOKUP(Table11[[#This Row],[Auto nr.]],Tand2[[Auto nr.]:[Column1]],7,FALSE))</f>
        <v>7</v>
      </c>
      <c r="M19" s="35">
        <f>IF(ISNA(VLOOKUP(Table11[[#This Row],[Auto nr.]],Tand2[[Auto nr.]:[Column1]],6,FALSE)),"",VLOOKUP(Table11[[#This Row],[Auto nr.]],Tand2[[Auto nr.]:[Column1]],6,FALSE))</f>
        <v>63</v>
      </c>
      <c r="N19" s="40" t="str">
        <f>IF(ISNA(VLOOKUP(Table11[[#This Row],[Auto nr.]],Kvali3[[Auto nr.]:[Column1]],6,FALSE)),"",VLOOKUP(Table11[[#This Row],[Auto nr.]],Kvali3[[Auto nr.]:[Column1]],6,FALSE))</f>
        <v/>
      </c>
      <c r="O19" s="34" t="str">
        <f>IF(ISNA(VLOOKUP(Table11[[#This Row],[Auto nr.]],Kvali3[[Auto nr.]:[Column1]],7,FALSE)),"",VLOOKUP(Table11[[#This Row],[Auto nr.]],Kvali3[[Auto nr.]:[Column1]],7,FALSE))</f>
        <v/>
      </c>
      <c r="P19" s="34" t="str">
        <f>IF(ISNA(VLOOKUP(Table11[[#This Row],[Auto nr.]],Kvali3[[Auto nr.]:[Column1]],9,FALSE)),"",VLOOKUP(Table11[[#This Row],[Auto nr.]],Kvali3[[Auto nr.]:[Column1]],9,FALSE))</f>
        <v/>
      </c>
      <c r="Q19" s="34" t="str">
        <f>IF(ISNA(VLOOKUP(Table11[[#This Row],[Auto nr.]],Tand3[[Auto nr.]:[Column1]],7,FALSE)),"",VLOOKUP(Table11[[#This Row],[Auto nr.]],Tand3[[Auto nr.]:[Column1]],7,FALSE))</f>
        <v/>
      </c>
      <c r="R19" s="35" t="str">
        <f>IF(ISNA(VLOOKUP(Table11[[#This Row],[Auto nr.]],Tand3[[Auto nr.]:[Column1]],6,FALSE)),"",VLOOKUP(Table11[[#This Row],[Auto nr.]],Tand3[[Auto nr.]:[Column1]],6,FALSE))</f>
        <v/>
      </c>
      <c r="S19" s="40" t="str">
        <f>IF(ISNA(VLOOKUP(Table11[[#This Row],[Auto nr.]],Kvali4[[Auto nr.]:[Column1]],6,FALSE)),"",VLOOKUP(Table11[[#This Row],[Auto nr.]],Kvali4[[Auto nr.]:[Column1]],6,FALSE))</f>
        <v/>
      </c>
      <c r="T19" s="34" t="str">
        <f>IF(ISNA(VLOOKUP(Table11[[#This Row],[Auto nr.]],Kvali4[[Auto nr.]:[Column1]],7,FALSE)),"",VLOOKUP(Table11[[#This Row],[Auto nr.]],Kvali4[[Auto nr.]:[Column1]],7,FALSE))</f>
        <v/>
      </c>
      <c r="U19" s="34" t="str">
        <f>IF(ISNA(VLOOKUP(Table11[[#This Row],[Auto nr.]],Kvali4[[Auto nr.]:[Column1]],9,FALSE)),"",VLOOKUP(Table11[[#This Row],[Auto nr.]],Kvali4[[Auto nr.]:[Column1]],9,FALSE))</f>
        <v/>
      </c>
      <c r="V19" s="34" t="str">
        <f>IF(ISNA(VLOOKUP(Table11[[#This Row],[Auto nr.]],Tand4[[Auto nr.]:[Column1]],7,FALSE)),"",VLOOKUP(Table11[[#This Row],[Auto nr.]],Tand4[[Auto nr.]:[Column1]],7,FALSE))</f>
        <v/>
      </c>
      <c r="W19" s="35" t="str">
        <f>IF(ISNA(VLOOKUP(Table11[[#This Row],[Auto nr.]],Tand4[[Auto nr.]:[Column1]],6,FALSE)),"",VLOOKUP(Table11[[#This Row],[Auto nr.]],Tand4[[Auto nr.]:[Column1]],6,FALSE))</f>
        <v/>
      </c>
      <c r="X19" s="40" t="str">
        <f>IF(ISNA(VLOOKUP(Table11[[#This Row],[Auto nr.]],Kvali5[[Auto nr.]:[Column1]],6,FALSE)),"",VLOOKUP(Table11[[#This Row],[Auto nr.]],Kvali5[[Auto nr.]:[Column1]],6,FALSE))</f>
        <v/>
      </c>
      <c r="Y19" s="34" t="str">
        <f>IF(ISNA(VLOOKUP(Table11[[#This Row],[Auto nr.]],Kvali5[[Auto nr.]:[Column1]],7,FALSE)),"",VLOOKUP(Table11[[#This Row],[Auto nr.]],Kvali5[[Auto nr.]:[Column1]],7,FALSE))</f>
        <v/>
      </c>
      <c r="Z19" s="34" t="str">
        <f>IF(ISNA(VLOOKUP(Table11[[#This Row],[Auto nr.]],Kvali5[[Auto nr.]:[Column1]],9,FALSE)),"",VLOOKUP(Table11[[#This Row],[Auto nr.]],Kvali5[[Auto nr.]:[Column1]],9,FALSE))</f>
        <v/>
      </c>
      <c r="AA19" s="34" t="str">
        <f>IF(ISNA(VLOOKUP(Table11[[#This Row],[Auto nr.]],Tand5[[Auto nr.]:[Column1]],7,FALSE)),"",VLOOKUP(Table11[[#This Row],[Auto nr.]],Tand5[[Auto nr.]:[Column1]],7,FALSE))</f>
        <v/>
      </c>
      <c r="AB19" s="35" t="str">
        <f>IF(ISNA(VLOOKUP(Table11[[#This Row],[Auto nr.]],Tand5[[Auto nr.]:[Column1]],6,FALSE)),"",VLOOKUP(Table11[[#This Row],[Auto nr.]],Tand5[[Auto nr.]:[Column1]],6,FALSE))</f>
        <v/>
      </c>
      <c r="AC19" s="46">
        <f>MAX(Table11[[#This Row],[Q1Hi]],Table11[[#This Row],[Q2Hi]],Table11[[#This Row],[Q3Hi]],Table11[[#This Row],[Q4Hi]],Table11[[#This Row],[Q5Hi]])</f>
        <v>80</v>
      </c>
      <c r="AD19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60.666666666666664</v>
      </c>
      <c r="AE19" s="43">
        <f>MIN(Table11[[#This Row],[Q1Pos]],Table11[[#This Row],[Q2Pos]],Table11[[#This Row],[Q3Pos]],Table11[[#This Row],[Q4Pos]],Table11[[#This Row],[Q5Pos]])</f>
        <v>9</v>
      </c>
      <c r="AF19" s="44">
        <f>AVERAGE(Table11[[#This Row],[Q1Pos]],Table11[[#This Row],[Q2Pos]],Table11[[#This Row],[Q3Pos]],Table11[[#This Row],[Q4Pos]],Table11[[#This Row],[Q5Pos]])</f>
        <v>18.5</v>
      </c>
      <c r="AG19" s="17">
        <f>MIN(Table11[[#This Row],[T1Pos]],Table11[[#This Row],[T2Pos]],Table11[[#This Row],[T3Pos]],Table11[[#This Row],[T4Pos]],Table11[[#This Row],[T5Pos]])</f>
        <v>7</v>
      </c>
      <c r="AH19" s="44">
        <f>AVERAGE(Table11[[#This Row],[T1Pos]],Table11[[#This Row],[T2Pos]],Table11[[#This Row],[T3Pos]],Table11[[#This Row],[T4Pos]],Table11[[#This Row],[T5Pos]])</f>
        <v>11.5</v>
      </c>
      <c r="AI19" s="17">
        <f>MAX(Table11[[#This Row],[T1Poi]],Table11[[#This Row],[T2Poi]],Table11[[#This Row],[T3Poi]],Table11[[#This Row],[T4Poi]],Table11[[#This Row],[T5Poi]],)</f>
        <v>63</v>
      </c>
      <c r="AJ19" s="45">
        <f>AVERAGE(Table11[[#This Row],[T1Poi]],Table11[[#This Row],[T2Poi]],Table11[[#This Row],[T3Poi]],Table11[[#This Row],[T4Poi]],Table11[[#This Row],[T5Poi]])</f>
        <v>58.625</v>
      </c>
      <c r="AK19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20" spans="2:37" x14ac:dyDescent="0.25">
      <c r="B20" s="49">
        <v>14</v>
      </c>
      <c r="C20" s="50" t="s">
        <v>101</v>
      </c>
      <c r="D20" s="33" t="str">
        <f>IF(ISNA(VLOOKUP(Table11[[#This Row],[Auto nr.]],Kvali1[[Auto nr.]:[Column1]],6,FALSE)),"",VLOOKUP(Table11[[#This Row],[Auto nr.]],Kvali1[[Auto nr.]:[Column1]],6,FALSE))</f>
        <v/>
      </c>
      <c r="E20" s="33" t="str">
        <f>IF(ISNA(VLOOKUP(Table11[[#This Row],[Auto nr.]],Kvali1[[Auto nr.]:[Column1]],7,FALSE)),"",VLOOKUP(Table11[[#This Row],[Auto nr.]],Kvali1[[Auto nr.]:[Column1]],7,FALSE))</f>
        <v/>
      </c>
      <c r="F20" s="33" t="str">
        <f>IF(ISNA(VLOOKUP(Table11[[#This Row],[Auto nr.]],Kvali1[[Auto nr.]:[Column1]],9,FALSE)),"",VLOOKUP(Table11[[#This Row],[Auto nr.]],Kvali1[[Auto nr.]:[Column1]],9,FALSE))</f>
        <v/>
      </c>
      <c r="G20" s="34" t="str">
        <f>IF(ISNA(VLOOKUP(Table11[[#This Row],[Auto nr.]],Tand1[[Auto nr.]:[Column1]],7,FALSE)),"",VLOOKUP(Table11[[#This Row],[Auto nr.]],Tand1[[Auto nr.]:[Column1]],7,FALSE))</f>
        <v/>
      </c>
      <c r="H20" s="35" t="str">
        <f>IF(ISNA(VLOOKUP(Table11[[#This Row],[Auto nr.]],Tand1[[Auto nr.]:[Column1]],6,FALSE)),"",VLOOKUP(Table11[[#This Row],[Auto nr.]],Tand1[[Auto nr.]:[Column1]],6,FALSE))</f>
        <v/>
      </c>
      <c r="I20" s="40">
        <f>IF(ISNA(VLOOKUP(Table11[[#This Row],[Auto nr.]],Kvali2[[Auto nr.]:[Column1]],6,FALSE)),"",VLOOKUP(Table11[[#This Row],[Auto nr.]],Kvali2[[Auto nr.]:[Column1]],6,FALSE))</f>
        <v>69</v>
      </c>
      <c r="J20" s="34"/>
      <c r="K20" s="34">
        <f>IF(ISNA(VLOOKUP(Table11[[#This Row],[Auto nr.]],Kvali2[[Auto nr.]:[Column1]],9,FALSE)),"",VLOOKUP(Table11[[#This Row],[Auto nr.]],Kvali2[[Auto nr.]:[Column1]],9,FALSE))</f>
        <v>17</v>
      </c>
      <c r="L20" s="34">
        <f>IF(ISNA(VLOOKUP(Table11[[#This Row],[Auto nr.]],Tand2[[Auto nr.]:[Column1]],7,FALSE)),"",VLOOKUP(Table11[[#This Row],[Auto nr.]],Tand2[[Auto nr.]:[Column1]],7,FALSE))</f>
        <v>15</v>
      </c>
      <c r="M20" s="35">
        <f>IF(ISNA(VLOOKUP(Table11[[#This Row],[Auto nr.]],Tand2[[Auto nr.]:[Column1]],6,FALSE)),"",VLOOKUP(Table11[[#This Row],[Auto nr.]],Tand2[[Auto nr.]:[Column1]],6,FALSE))</f>
        <v>54.5</v>
      </c>
      <c r="N20" s="40" t="str">
        <f>IF(ISNA(VLOOKUP(Table11[[#This Row],[Auto nr.]],Kvali3[[Auto nr.]:[Column1]],6,FALSE)),"",VLOOKUP(Table11[[#This Row],[Auto nr.]],Kvali3[[Auto nr.]:[Column1]],6,FALSE))</f>
        <v/>
      </c>
      <c r="O20" s="34" t="str">
        <f>IF(ISNA(VLOOKUP(Table11[[#This Row],[Auto nr.]],Kvali3[[Auto nr.]:[Column1]],7,FALSE)),"",VLOOKUP(Table11[[#This Row],[Auto nr.]],Kvali3[[Auto nr.]:[Column1]],7,FALSE))</f>
        <v/>
      </c>
      <c r="P20" s="34" t="str">
        <f>IF(ISNA(VLOOKUP(Table11[[#This Row],[Auto nr.]],Kvali3[[Auto nr.]:[Column1]],9,FALSE)),"",VLOOKUP(Table11[[#This Row],[Auto nr.]],Kvali3[[Auto nr.]:[Column1]],9,FALSE))</f>
        <v/>
      </c>
      <c r="Q20" s="34" t="str">
        <f>IF(ISNA(VLOOKUP(Table11[[#This Row],[Auto nr.]],Tand3[[Auto nr.]:[Column1]],7,FALSE)),"",VLOOKUP(Table11[[#This Row],[Auto nr.]],Tand3[[Auto nr.]:[Column1]],7,FALSE))</f>
        <v/>
      </c>
      <c r="R20" s="35" t="str">
        <f>IF(ISNA(VLOOKUP(Table11[[#This Row],[Auto nr.]],Tand3[[Auto nr.]:[Column1]],6,FALSE)),"",VLOOKUP(Table11[[#This Row],[Auto nr.]],Tand3[[Auto nr.]:[Column1]],6,FALSE))</f>
        <v/>
      </c>
      <c r="S20" s="40">
        <f>IF(ISNA(VLOOKUP(Table11[[#This Row],[Auto nr.]],Kvali4[[Auto nr.]:[Column1]],6,FALSE)),"",VLOOKUP(Table11[[#This Row],[Auto nr.]],Kvali4[[Auto nr.]:[Column1]],6,FALSE))</f>
        <v>77</v>
      </c>
      <c r="T20" s="34">
        <f>IF(ISNA(VLOOKUP(Table11[[#This Row],[Auto nr.]],Kvali4[[Auto nr.]:[Column1]],7,FALSE)),"",VLOOKUP(Table11[[#This Row],[Auto nr.]],Kvali4[[Auto nr.]:[Column1]],7,FALSE))</f>
        <v>44</v>
      </c>
      <c r="U20" s="34">
        <f>IF(ISNA(VLOOKUP(Table11[[#This Row],[Auto nr.]],Kvali4[[Auto nr.]:[Column1]],9,FALSE)),"",VLOOKUP(Table11[[#This Row],[Auto nr.]],Kvali4[[Auto nr.]:[Column1]],9,FALSE))</f>
        <v>5</v>
      </c>
      <c r="V20" s="34">
        <f>IF(ISNA(VLOOKUP(Table11[[#This Row],[Auto nr.]],Tand4[[Auto nr.]:[Column1]],7,FALSE)),"",VLOOKUP(Table11[[#This Row],[Auto nr.]],Tand4[[Auto nr.]:[Column1]],7,FALSE))</f>
        <v>9</v>
      </c>
      <c r="W20" s="35">
        <f>IF(ISNA(VLOOKUP(Table11[[#This Row],[Auto nr.]],Tand4[[Auto nr.]:[Column1]],6,FALSE)),"",VLOOKUP(Table11[[#This Row],[Auto nr.]],Tand4[[Auto nr.]:[Column1]],6,FALSE))</f>
        <v>58</v>
      </c>
      <c r="X20" s="40" t="str">
        <f>IF(ISNA(VLOOKUP(Table11[[#This Row],[Auto nr.]],Kvali5[[Auto nr.]:[Column1]],6,FALSE)),"",VLOOKUP(Table11[[#This Row],[Auto nr.]],Kvali5[[Auto nr.]:[Column1]],6,FALSE))</f>
        <v/>
      </c>
      <c r="Y20" s="34" t="str">
        <f>IF(ISNA(VLOOKUP(Table11[[#This Row],[Auto nr.]],Kvali5[[Auto nr.]:[Column1]],7,FALSE)),"",VLOOKUP(Table11[[#This Row],[Auto nr.]],Kvali5[[Auto nr.]:[Column1]],7,FALSE))</f>
        <v/>
      </c>
      <c r="Z20" s="34" t="str">
        <f>IF(ISNA(VLOOKUP(Table11[[#This Row],[Auto nr.]],Kvali5[[Auto nr.]:[Column1]],9,FALSE)),"",VLOOKUP(Table11[[#This Row],[Auto nr.]],Kvali5[[Auto nr.]:[Column1]],9,FALSE))</f>
        <v/>
      </c>
      <c r="AA20" s="34" t="str">
        <f>IF(ISNA(VLOOKUP(Table11[[#This Row],[Auto nr.]],Tand5[[Auto nr.]:[Column1]],7,FALSE)),"",VLOOKUP(Table11[[#This Row],[Auto nr.]],Tand5[[Auto nr.]:[Column1]],7,FALSE))</f>
        <v/>
      </c>
      <c r="AB20" s="35" t="str">
        <f>IF(ISNA(VLOOKUP(Table11[[#This Row],[Auto nr.]],Tand5[[Auto nr.]:[Column1]],6,FALSE)),"",VLOOKUP(Table11[[#This Row],[Auto nr.]],Tand5[[Auto nr.]:[Column1]],6,FALSE))</f>
        <v/>
      </c>
      <c r="AC20" s="46">
        <f>MAX(Table11[[#This Row],[Q1Hi]],Table11[[#This Row],[Q2Hi]],Table11[[#This Row],[Q3Hi]],Table11[[#This Row],[Q4Hi]],Table11[[#This Row],[Q5Hi]])</f>
        <v>77</v>
      </c>
      <c r="AD20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63.333333333333336</v>
      </c>
      <c r="AE20" s="43">
        <f>MIN(Table11[[#This Row],[Q1Pos]],Table11[[#This Row],[Q2Pos]],Table11[[#This Row],[Q3Pos]],Table11[[#This Row],[Q4Pos]],Table11[[#This Row],[Q5Pos]])</f>
        <v>5</v>
      </c>
      <c r="AF20" s="44">
        <f>AVERAGE(Table11[[#This Row],[Q1Pos]],Table11[[#This Row],[Q2Pos]],Table11[[#This Row],[Q3Pos]],Table11[[#This Row],[Q4Pos]],Table11[[#This Row],[Q5Pos]])</f>
        <v>11</v>
      </c>
      <c r="AG20" s="17">
        <f>MIN(Table11[[#This Row],[T1Pos]],Table11[[#This Row],[T2Pos]],Table11[[#This Row],[T3Pos]],Table11[[#This Row],[T4Pos]],Table11[[#This Row],[T5Pos]])</f>
        <v>9</v>
      </c>
      <c r="AH20" s="44">
        <f>AVERAGE(Table11[[#This Row],[T1Pos]],Table11[[#This Row],[T2Pos]],Table11[[#This Row],[T3Pos]],Table11[[#This Row],[T4Pos]],Table11[[#This Row],[T5Pos]])</f>
        <v>12</v>
      </c>
      <c r="AI20" s="17">
        <f>MAX(Table11[[#This Row],[T1Poi]],Table11[[#This Row],[T2Poi]],Table11[[#This Row],[T3Poi]],Table11[[#This Row],[T4Poi]],Table11[[#This Row],[T5Poi]],)</f>
        <v>58</v>
      </c>
      <c r="AJ20" s="45">
        <f>AVERAGE(Table11[[#This Row],[T1Poi]],Table11[[#This Row],[T2Poi]],Table11[[#This Row],[T3Poi]],Table11[[#This Row],[T4Poi]],Table11[[#This Row],[T5Poi]])</f>
        <v>56.25</v>
      </c>
      <c r="AK20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21" spans="2:37" x14ac:dyDescent="0.25">
      <c r="B21" s="49">
        <v>77</v>
      </c>
      <c r="C21" s="50" t="s">
        <v>112</v>
      </c>
      <c r="D21" s="33">
        <f>IF(ISNA(VLOOKUP(Table11[[#This Row],[Auto nr.]],Kvali1[[Auto nr.]:[Column1]],6,FALSE)),"",VLOOKUP(Table11[[#This Row],[Auto nr.]],Kvali1[[Auto nr.]:[Column1]],6,FALSE))</f>
        <v>76</v>
      </c>
      <c r="E21" s="33"/>
      <c r="F21" s="33">
        <f>IF(ISNA(VLOOKUP(Table11[[#This Row],[Auto nr.]],Kvali1[[Auto nr.]:[Column1]],9,FALSE)),"",VLOOKUP(Table11[[#This Row],[Auto nr.]],Kvali1[[Auto nr.]:[Column1]],9,FALSE))</f>
        <v>9</v>
      </c>
      <c r="G21" s="34">
        <f>IF(ISNA(VLOOKUP(Table11[[#This Row],[Auto nr.]],Tand1[[Auto nr.]:[Column1]],7,FALSE)),"",VLOOKUP(Table11[[#This Row],[Auto nr.]],Tand1[[Auto nr.]:[Column1]],7,FALSE))</f>
        <v>10</v>
      </c>
      <c r="H21" s="35">
        <f>IF(ISNA(VLOOKUP(Table11[[#This Row],[Auto nr.]],Tand1[[Auto nr.]:[Column1]],6,FALSE)),"",VLOOKUP(Table11[[#This Row],[Auto nr.]],Tand1[[Auto nr.]:[Column1]],6,FALSE))</f>
        <v>56</v>
      </c>
      <c r="I21" s="40">
        <f>IF(ISNA(VLOOKUP(Table11[[#This Row],[Auto nr.]],Kvali2[[Auto nr.]:[Column1]],6,FALSE)),"",VLOOKUP(Table11[[#This Row],[Auto nr.]],Kvali2[[Auto nr.]:[Column1]],6,FALSE))</f>
        <v>73</v>
      </c>
      <c r="J21" s="34">
        <f>IF(ISNA(VLOOKUP(Table11[[#This Row],[Auto nr.]],Kvali2[[Auto nr.]:[Column1]],7,FALSE)),"",VLOOKUP(Table11[[#This Row],[Auto nr.]],Kvali2[[Auto nr.]:[Column1]],7,FALSE))</f>
        <v>66</v>
      </c>
      <c r="K21" s="34">
        <f>IF(ISNA(VLOOKUP(Table11[[#This Row],[Auto nr.]],Kvali2[[Auto nr.]:[Column1]],9,FALSE)),"",VLOOKUP(Table11[[#This Row],[Auto nr.]],Kvali2[[Auto nr.]:[Column1]],9,FALSE))</f>
        <v>14</v>
      </c>
      <c r="L21" s="34">
        <f>IF(ISNA(VLOOKUP(Table11[[#This Row],[Auto nr.]],Tand2[[Auto nr.]:[Column1]],7,FALSE)),"",VLOOKUP(Table11[[#This Row],[Auto nr.]],Tand2[[Auto nr.]:[Column1]],7,FALSE))</f>
        <v>13</v>
      </c>
      <c r="M21" s="35">
        <f>IF(ISNA(VLOOKUP(Table11[[#This Row],[Auto nr.]],Tand2[[Auto nr.]:[Column1]],6,FALSE)),"",VLOOKUP(Table11[[#This Row],[Auto nr.]],Tand2[[Auto nr.]:[Column1]],6,FALSE))</f>
        <v>55</v>
      </c>
      <c r="N21" s="40" t="str">
        <f>IF(ISNA(VLOOKUP(Table11[[#This Row],[Auto nr.]],Kvali3[[Auto nr.]:[Column1]],6,FALSE)),"",VLOOKUP(Table11[[#This Row],[Auto nr.]],Kvali3[[Auto nr.]:[Column1]],6,FALSE))</f>
        <v/>
      </c>
      <c r="O21" s="34" t="str">
        <f>IF(ISNA(VLOOKUP(Table11[[#This Row],[Auto nr.]],Kvali3[[Auto nr.]:[Column1]],7,FALSE)),"",VLOOKUP(Table11[[#This Row],[Auto nr.]],Kvali3[[Auto nr.]:[Column1]],7,FALSE))</f>
        <v/>
      </c>
      <c r="P21" s="34" t="str">
        <f>IF(ISNA(VLOOKUP(Table11[[#This Row],[Auto nr.]],Kvali3[[Auto nr.]:[Column1]],9,FALSE)),"",VLOOKUP(Table11[[#This Row],[Auto nr.]],Kvali3[[Auto nr.]:[Column1]],9,FALSE))</f>
        <v/>
      </c>
      <c r="Q21" s="34" t="str">
        <f>IF(ISNA(VLOOKUP(Table11[[#This Row],[Auto nr.]],Tand3[[Auto nr.]:[Column1]],7,FALSE)),"",VLOOKUP(Table11[[#This Row],[Auto nr.]],Tand3[[Auto nr.]:[Column1]],7,FALSE))</f>
        <v/>
      </c>
      <c r="R21" s="35" t="str">
        <f>IF(ISNA(VLOOKUP(Table11[[#This Row],[Auto nr.]],Tand3[[Auto nr.]:[Column1]],6,FALSE)),"",VLOOKUP(Table11[[#This Row],[Auto nr.]],Tand3[[Auto nr.]:[Column1]],6,FALSE))</f>
        <v/>
      </c>
      <c r="S21" s="40" t="str">
        <f>IF(ISNA(VLOOKUP(Table11[[#This Row],[Auto nr.]],Kvali4[[Auto nr.]:[Column1]],6,FALSE)),"",VLOOKUP(Table11[[#This Row],[Auto nr.]],Kvali4[[Auto nr.]:[Column1]],6,FALSE))</f>
        <v/>
      </c>
      <c r="T21" s="34" t="str">
        <f>IF(ISNA(VLOOKUP(Table11[[#This Row],[Auto nr.]],Kvali4[[Auto nr.]:[Column1]],7,FALSE)),"",VLOOKUP(Table11[[#This Row],[Auto nr.]],Kvali4[[Auto nr.]:[Column1]],7,FALSE))</f>
        <v/>
      </c>
      <c r="U21" s="34" t="str">
        <f>IF(ISNA(VLOOKUP(Table11[[#This Row],[Auto nr.]],Kvali4[[Auto nr.]:[Column1]],9,FALSE)),"",VLOOKUP(Table11[[#This Row],[Auto nr.]],Kvali4[[Auto nr.]:[Column1]],9,FALSE))</f>
        <v/>
      </c>
      <c r="V21" s="34" t="str">
        <f>IF(ISNA(VLOOKUP(Table11[[#This Row],[Auto nr.]],Tand4[[Auto nr.]:[Column1]],7,FALSE)),"",VLOOKUP(Table11[[#This Row],[Auto nr.]],Tand4[[Auto nr.]:[Column1]],7,FALSE))</f>
        <v/>
      </c>
      <c r="W21" s="35" t="str">
        <f>IF(ISNA(VLOOKUP(Table11[[#This Row],[Auto nr.]],Tand4[[Auto nr.]:[Column1]],6,FALSE)),"",VLOOKUP(Table11[[#This Row],[Auto nr.]],Tand4[[Auto nr.]:[Column1]],6,FALSE))</f>
        <v/>
      </c>
      <c r="X21" s="40" t="str">
        <f>IF(ISNA(VLOOKUP(Table11[[#This Row],[Auto nr.]],Kvali5[[Auto nr.]:[Column1]],6,FALSE)),"",VLOOKUP(Table11[[#This Row],[Auto nr.]],Kvali5[[Auto nr.]:[Column1]],6,FALSE))</f>
        <v/>
      </c>
      <c r="Y21" s="34" t="str">
        <f>IF(ISNA(VLOOKUP(Table11[[#This Row],[Auto nr.]],Kvali5[[Auto nr.]:[Column1]],7,FALSE)),"",VLOOKUP(Table11[[#This Row],[Auto nr.]],Kvali5[[Auto nr.]:[Column1]],7,FALSE))</f>
        <v/>
      </c>
      <c r="Z21" s="34" t="str">
        <f>IF(ISNA(VLOOKUP(Table11[[#This Row],[Auto nr.]],Kvali5[[Auto nr.]:[Column1]],9,FALSE)),"",VLOOKUP(Table11[[#This Row],[Auto nr.]],Kvali5[[Auto nr.]:[Column1]],9,FALSE))</f>
        <v/>
      </c>
      <c r="AA21" s="34" t="str">
        <f>IF(ISNA(VLOOKUP(Table11[[#This Row],[Auto nr.]],Tand5[[Auto nr.]:[Column1]],7,FALSE)),"",VLOOKUP(Table11[[#This Row],[Auto nr.]],Tand5[[Auto nr.]:[Column1]],7,FALSE))</f>
        <v/>
      </c>
      <c r="AB21" s="35" t="str">
        <f>IF(ISNA(VLOOKUP(Table11[[#This Row],[Auto nr.]],Tand5[[Auto nr.]:[Column1]],6,FALSE)),"",VLOOKUP(Table11[[#This Row],[Auto nr.]],Tand5[[Auto nr.]:[Column1]],6,FALSE))</f>
        <v/>
      </c>
      <c r="AC21" s="46">
        <f>MAX(Table11[[#This Row],[Q1Hi]],Table11[[#This Row],[Q2Hi]],Table11[[#This Row],[Q3Hi]],Table11[[#This Row],[Q4Hi]],Table11[[#This Row],[Q5Hi]])</f>
        <v>76</v>
      </c>
      <c r="AD21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71.666666666666671</v>
      </c>
      <c r="AE21" s="43">
        <f>MIN(Table11[[#This Row],[Q1Pos]],Table11[[#This Row],[Q2Pos]],Table11[[#This Row],[Q3Pos]],Table11[[#This Row],[Q4Pos]],Table11[[#This Row],[Q5Pos]])</f>
        <v>9</v>
      </c>
      <c r="AF21" s="44">
        <f>AVERAGE(Table11[[#This Row],[Q1Pos]],Table11[[#This Row],[Q2Pos]],Table11[[#This Row],[Q3Pos]],Table11[[#This Row],[Q4Pos]],Table11[[#This Row],[Q5Pos]])</f>
        <v>11.5</v>
      </c>
      <c r="AG21" s="17">
        <f>MIN(Table11[[#This Row],[T1Pos]],Table11[[#This Row],[T2Pos]],Table11[[#This Row],[T3Pos]],Table11[[#This Row],[T4Pos]],Table11[[#This Row],[T5Pos]])</f>
        <v>10</v>
      </c>
      <c r="AH21" s="44">
        <f>AVERAGE(Table11[[#This Row],[T1Pos]],Table11[[#This Row],[T2Pos]],Table11[[#This Row],[T3Pos]],Table11[[#This Row],[T4Pos]],Table11[[#This Row],[T5Pos]])</f>
        <v>11.5</v>
      </c>
      <c r="AI21" s="17">
        <f>MAX(Table11[[#This Row],[T1Poi]],Table11[[#This Row],[T2Poi]],Table11[[#This Row],[T3Poi]],Table11[[#This Row],[T4Poi]],Table11[[#This Row],[T5Poi]],)</f>
        <v>56</v>
      </c>
      <c r="AJ21" s="45">
        <f>AVERAGE(Table11[[#This Row],[T1Poi]],Table11[[#This Row],[T2Poi]],Table11[[#This Row],[T3Poi]],Table11[[#This Row],[T4Poi]],Table11[[#This Row],[T5Poi]])</f>
        <v>55.5</v>
      </c>
      <c r="AK21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22" spans="2:37" x14ac:dyDescent="0.25">
      <c r="B22" s="49">
        <v>999</v>
      </c>
      <c r="C22" s="50" t="s">
        <v>94</v>
      </c>
      <c r="D22" s="33">
        <f>IF(ISNA(VLOOKUP(Table11[[#This Row],[Auto nr.]],Kvali1[[Auto nr.]:[Column1]],6,FALSE)),"",VLOOKUP(Table11[[#This Row],[Auto nr.]],Kvali1[[Auto nr.]:[Column1]],6,FALSE))</f>
        <v>48</v>
      </c>
      <c r="E22" s="33"/>
      <c r="F22" s="33">
        <f>IF(ISNA(VLOOKUP(Table11[[#This Row],[Auto nr.]],Kvali1[[Auto nr.]:[Column1]],9,FALSE)),"",VLOOKUP(Table11[[#This Row],[Auto nr.]],Kvali1[[Auto nr.]:[Column1]],9,FALSE))</f>
        <v>24</v>
      </c>
      <c r="G22" s="34">
        <f>IF(ISNA(VLOOKUP(Table11[[#This Row],[Auto nr.]],Tand1[[Auto nr.]:[Column1]],7,FALSE)),"",VLOOKUP(Table11[[#This Row],[Auto nr.]],Tand1[[Auto nr.]:[Column1]],7,FALSE))</f>
        <v>25</v>
      </c>
      <c r="H22" s="35">
        <f>IF(ISNA(VLOOKUP(Table11[[#This Row],[Auto nr.]],Tand1[[Auto nr.]:[Column1]],6,FALSE)),"",VLOOKUP(Table11[[#This Row],[Auto nr.]],Tand1[[Auto nr.]:[Column1]],6,FALSE))</f>
        <v>24.5</v>
      </c>
      <c r="I22" s="40">
        <f>IF(ISNA(VLOOKUP(Table11[[#This Row],[Auto nr.]],Kvali2[[Auto nr.]:[Column1]],6,FALSE)),"",VLOOKUP(Table11[[#This Row],[Auto nr.]],Kvali2[[Auto nr.]:[Column1]],6,FALSE))</f>
        <v>69</v>
      </c>
      <c r="J22" s="34"/>
      <c r="K22" s="34">
        <f>IF(ISNA(VLOOKUP(Table11[[#This Row],[Auto nr.]],Kvali2[[Auto nr.]:[Column1]],9,FALSE)),"",VLOOKUP(Table11[[#This Row],[Auto nr.]],Kvali2[[Auto nr.]:[Column1]],9,FALSE))</f>
        <v>18</v>
      </c>
      <c r="L22" s="34">
        <f>IF(ISNA(VLOOKUP(Table11[[#This Row],[Auto nr.]],Tand2[[Auto nr.]:[Column1]],7,FALSE)),"",VLOOKUP(Table11[[#This Row],[Auto nr.]],Tand2[[Auto nr.]:[Column1]],7,FALSE))</f>
        <v>19</v>
      </c>
      <c r="M22" s="35">
        <f>IF(ISNA(VLOOKUP(Table11[[#This Row],[Auto nr.]],Tand2[[Auto nr.]:[Column1]],6,FALSE)),"",VLOOKUP(Table11[[#This Row],[Auto nr.]],Tand2[[Auto nr.]:[Column1]],6,FALSE))</f>
        <v>24.5</v>
      </c>
      <c r="N22" s="40">
        <f>IF(ISNA(VLOOKUP(Table11[[#This Row],[Auto nr.]],Kvali3[[Auto nr.]:[Column1]],6,FALSE)),"",VLOOKUP(Table11[[#This Row],[Auto nr.]],Kvali3[[Auto nr.]:[Column1]],6,FALSE))</f>
        <v>55</v>
      </c>
      <c r="O22" s="34"/>
      <c r="P22" s="34">
        <f>IF(ISNA(VLOOKUP(Table11[[#This Row],[Auto nr.]],Kvali3[[Auto nr.]:[Column1]],9,FALSE)),"",VLOOKUP(Table11[[#This Row],[Auto nr.]],Kvali3[[Auto nr.]:[Column1]],9,FALSE))</f>
        <v>15</v>
      </c>
      <c r="Q22" s="34">
        <f>IF(ISNA(VLOOKUP(Table11[[#This Row],[Auto nr.]],Tand3[[Auto nr.]:[Column1]],7,FALSE)),"",VLOOKUP(Table11[[#This Row],[Auto nr.]],Tand3[[Auto nr.]:[Column1]],7,FALSE))</f>
        <v>15</v>
      </c>
      <c r="R22" s="35">
        <f>IF(ISNA(VLOOKUP(Table11[[#This Row],[Auto nr.]],Tand3[[Auto nr.]:[Column1]],6,FALSE)),"",VLOOKUP(Table11[[#This Row],[Auto nr.]],Tand3[[Auto nr.]:[Column1]],6,FALSE))</f>
        <v>55</v>
      </c>
      <c r="S22" s="40" t="str">
        <f>IF(ISNA(VLOOKUP(Table11[[#This Row],[Auto nr.]],Kvali4[[Auto nr.]:[Column1]],6,FALSE)),"",VLOOKUP(Table11[[#This Row],[Auto nr.]],Kvali4[[Auto nr.]:[Column1]],6,FALSE))</f>
        <v/>
      </c>
      <c r="T22" s="34" t="str">
        <f>IF(ISNA(VLOOKUP(Table11[[#This Row],[Auto nr.]],Kvali4[[Auto nr.]:[Column1]],7,FALSE)),"",VLOOKUP(Table11[[#This Row],[Auto nr.]],Kvali4[[Auto nr.]:[Column1]],7,FALSE))</f>
        <v/>
      </c>
      <c r="U22" s="34" t="str">
        <f>IF(ISNA(VLOOKUP(Table11[[#This Row],[Auto nr.]],Kvali4[[Auto nr.]:[Column1]],9,FALSE)),"",VLOOKUP(Table11[[#This Row],[Auto nr.]],Kvali4[[Auto nr.]:[Column1]],9,FALSE))</f>
        <v/>
      </c>
      <c r="V22" s="34" t="str">
        <f>IF(ISNA(VLOOKUP(Table11[[#This Row],[Auto nr.]],Tand4[[Auto nr.]:[Column1]],7,FALSE)),"",VLOOKUP(Table11[[#This Row],[Auto nr.]],Tand4[[Auto nr.]:[Column1]],7,FALSE))</f>
        <v/>
      </c>
      <c r="W22" s="35" t="str">
        <f>IF(ISNA(VLOOKUP(Table11[[#This Row],[Auto nr.]],Tand4[[Auto nr.]:[Column1]],6,FALSE)),"",VLOOKUP(Table11[[#This Row],[Auto nr.]],Tand4[[Auto nr.]:[Column1]],6,FALSE))</f>
        <v/>
      </c>
      <c r="X22" s="40" t="str">
        <f>IF(ISNA(VLOOKUP(Table11[[#This Row],[Auto nr.]],Kvali5[[Auto nr.]:[Column1]],6,FALSE)),"",VLOOKUP(Table11[[#This Row],[Auto nr.]],Kvali5[[Auto nr.]:[Column1]],6,FALSE))</f>
        <v/>
      </c>
      <c r="Y22" s="34" t="str">
        <f>IF(ISNA(VLOOKUP(Table11[[#This Row],[Auto nr.]],Kvali5[[Auto nr.]:[Column1]],7,FALSE)),"",VLOOKUP(Table11[[#This Row],[Auto nr.]],Kvali5[[Auto nr.]:[Column1]],7,FALSE))</f>
        <v/>
      </c>
      <c r="Z22" s="34" t="str">
        <f>IF(ISNA(VLOOKUP(Table11[[#This Row],[Auto nr.]],Kvali5[[Auto nr.]:[Column1]],9,FALSE)),"",VLOOKUP(Table11[[#This Row],[Auto nr.]],Kvali5[[Auto nr.]:[Column1]],9,FALSE))</f>
        <v/>
      </c>
      <c r="AA22" s="34" t="str">
        <f>IF(ISNA(VLOOKUP(Table11[[#This Row],[Auto nr.]],Tand5[[Auto nr.]:[Column1]],7,FALSE)),"",VLOOKUP(Table11[[#This Row],[Auto nr.]],Tand5[[Auto nr.]:[Column1]],7,FALSE))</f>
        <v/>
      </c>
      <c r="AB22" s="35" t="str">
        <f>IF(ISNA(VLOOKUP(Table11[[#This Row],[Auto nr.]],Tand5[[Auto nr.]:[Column1]],6,FALSE)),"",VLOOKUP(Table11[[#This Row],[Auto nr.]],Tand5[[Auto nr.]:[Column1]],6,FALSE))</f>
        <v/>
      </c>
      <c r="AC22" s="46">
        <f>MAX(Table11[[#This Row],[Q1Hi]],Table11[[#This Row],[Q2Hi]],Table11[[#This Row],[Q3Hi]],Table11[[#This Row],[Q4Hi]],Table11[[#This Row],[Q5Hi]])</f>
        <v>69</v>
      </c>
      <c r="AD22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57.333333333333336</v>
      </c>
      <c r="AE22" s="43">
        <f>MIN(Table11[[#This Row],[Q1Pos]],Table11[[#This Row],[Q2Pos]],Table11[[#This Row],[Q3Pos]],Table11[[#This Row],[Q4Pos]],Table11[[#This Row],[Q5Pos]])</f>
        <v>15</v>
      </c>
      <c r="AF22" s="44">
        <f>AVERAGE(Table11[[#This Row],[Q1Pos]],Table11[[#This Row],[Q2Pos]],Table11[[#This Row],[Q3Pos]],Table11[[#This Row],[Q4Pos]],Table11[[#This Row],[Q5Pos]])</f>
        <v>19</v>
      </c>
      <c r="AG22" s="17">
        <f>MIN(Table11[[#This Row],[T1Pos]],Table11[[#This Row],[T2Pos]],Table11[[#This Row],[T3Pos]],Table11[[#This Row],[T4Pos]],Table11[[#This Row],[T5Pos]])</f>
        <v>15</v>
      </c>
      <c r="AH22" s="44">
        <f>AVERAGE(Table11[[#This Row],[T1Pos]],Table11[[#This Row],[T2Pos]],Table11[[#This Row],[T3Pos]],Table11[[#This Row],[T4Pos]],Table11[[#This Row],[T5Pos]])</f>
        <v>19.666666666666668</v>
      </c>
      <c r="AI22" s="17">
        <f>MAX(Table11[[#This Row],[T1Poi]],Table11[[#This Row],[T2Poi]],Table11[[#This Row],[T3Poi]],Table11[[#This Row],[T4Poi]],Table11[[#This Row],[T5Poi]],)</f>
        <v>55</v>
      </c>
      <c r="AJ22" s="45">
        <f>AVERAGE(Table11[[#This Row],[T1Poi]],Table11[[#This Row],[T2Poi]],Table11[[#This Row],[T3Poi]],Table11[[#This Row],[T4Poi]],Table11[[#This Row],[T5Poi]])</f>
        <v>34.666666666666664</v>
      </c>
      <c r="AK22" s="17">
        <f>SUM(IF(Table11[[#This Row],[Q1Hi]]&lt;&gt;"",1,0),IF(Table11[[#This Row],[Q2Hi]]&lt;&gt;"",1,0),IF(Table11[[#This Row],[Q3Hi]]&lt;&gt;"",1,0),IF(Table11[[#This Row],[Q4Hi]]&lt;&gt;"",1,0),IF(Table11[[#This Row],[Q5Hi]]&lt;&gt;"",1,0))</f>
        <v>3</v>
      </c>
    </row>
    <row r="23" spans="2:37" x14ac:dyDescent="0.25">
      <c r="B23" s="49">
        <v>117</v>
      </c>
      <c r="C23" s="50" t="s">
        <v>43</v>
      </c>
      <c r="D23" s="33">
        <f>IF(ISNA(VLOOKUP(Table11[[#This Row],[Auto nr.]],Kvali1[[Auto nr.]:[Column1]],6,FALSE)),"",VLOOKUP(Table11[[#This Row],[Auto nr.]],Kvali1[[Auto nr.]:[Column1]],6,FALSE))</f>
        <v>40</v>
      </c>
      <c r="E23" s="33"/>
      <c r="F23" s="33">
        <f>IF(ISNA(VLOOKUP(Table11[[#This Row],[Auto nr.]],Kvali1[[Auto nr.]:[Column1]],9,FALSE)),"",VLOOKUP(Table11[[#This Row],[Auto nr.]],Kvali1[[Auto nr.]:[Column1]],9,FALSE))</f>
        <v>27</v>
      </c>
      <c r="G23" s="34">
        <f>IF(ISNA(VLOOKUP(Table11[[#This Row],[Auto nr.]],Tand1[[Auto nr.]:[Column1]],7,FALSE)),"",VLOOKUP(Table11[[#This Row],[Auto nr.]],Tand1[[Auto nr.]:[Column1]],7,FALSE))</f>
        <v>28</v>
      </c>
      <c r="H23" s="35">
        <f>IF(ISNA(VLOOKUP(Table11[[#This Row],[Auto nr.]],Tand1[[Auto nr.]:[Column1]],6,FALSE)),"",VLOOKUP(Table11[[#This Row],[Auto nr.]],Tand1[[Auto nr.]:[Column1]],6,FALSE))</f>
        <v>24.25</v>
      </c>
      <c r="I23" s="40">
        <f>IF(ISNA(VLOOKUP(Table11[[#This Row],[Auto nr.]],Kvali2[[Auto nr.]:[Column1]],6,FALSE)),"",VLOOKUP(Table11[[#This Row],[Auto nr.]],Kvali2[[Auto nr.]:[Column1]],6,FALSE))</f>
        <v>85</v>
      </c>
      <c r="J23" s="34">
        <f>IF(ISNA(VLOOKUP(Table11[[#This Row],[Auto nr.]],Kvali2[[Auto nr.]:[Column1]],7,FALSE)),"",VLOOKUP(Table11[[#This Row],[Auto nr.]],Kvali2[[Auto nr.]:[Column1]],7,FALSE))</f>
        <v>81</v>
      </c>
      <c r="K23" s="34">
        <f>IF(ISNA(VLOOKUP(Table11[[#This Row],[Auto nr.]],Kvali2[[Auto nr.]:[Column1]],9,FALSE)),"",VLOOKUP(Table11[[#This Row],[Auto nr.]],Kvali2[[Auto nr.]:[Column1]],9,FALSE))</f>
        <v>6</v>
      </c>
      <c r="L23" s="34">
        <f>IF(ISNA(VLOOKUP(Table11[[#This Row],[Auto nr.]],Tand2[[Auto nr.]:[Column1]],7,FALSE)),"",VLOOKUP(Table11[[#This Row],[Auto nr.]],Tand2[[Auto nr.]:[Column1]],7,FALSE))</f>
        <v>9</v>
      </c>
      <c r="M23" s="35">
        <f>IF(ISNA(VLOOKUP(Table11[[#This Row],[Auto nr.]],Tand2[[Auto nr.]:[Column1]],6,FALSE)),"",VLOOKUP(Table11[[#This Row],[Auto nr.]],Tand2[[Auto nr.]:[Column1]],6,FALSE))</f>
        <v>58</v>
      </c>
      <c r="N23" s="40" t="str">
        <f>IF(ISNA(VLOOKUP(Table11[[#This Row],[Auto nr.]],Kvali3[[Auto nr.]:[Column1]],6,FALSE)),"",VLOOKUP(Table11[[#This Row],[Auto nr.]],Kvali3[[Auto nr.]:[Column1]],6,FALSE))</f>
        <v/>
      </c>
      <c r="O23" s="34" t="str">
        <f>IF(ISNA(VLOOKUP(Table11[[#This Row],[Auto nr.]],Kvali3[[Auto nr.]:[Column1]],7,FALSE)),"",VLOOKUP(Table11[[#This Row],[Auto nr.]],Kvali3[[Auto nr.]:[Column1]],7,FALSE))</f>
        <v/>
      </c>
      <c r="P23" s="34" t="str">
        <f>IF(ISNA(VLOOKUP(Table11[[#This Row],[Auto nr.]],Kvali3[[Auto nr.]:[Column1]],9,FALSE)),"",VLOOKUP(Table11[[#This Row],[Auto nr.]],Kvali3[[Auto nr.]:[Column1]],9,FALSE))</f>
        <v/>
      </c>
      <c r="Q23" s="34" t="str">
        <f>IF(ISNA(VLOOKUP(Table11[[#This Row],[Auto nr.]],Tand3[[Auto nr.]:[Column1]],7,FALSE)),"",VLOOKUP(Table11[[#This Row],[Auto nr.]],Tand3[[Auto nr.]:[Column1]],7,FALSE))</f>
        <v/>
      </c>
      <c r="R23" s="35" t="str">
        <f>IF(ISNA(VLOOKUP(Table11[[#This Row],[Auto nr.]],Tand3[[Auto nr.]:[Column1]],6,FALSE)),"",VLOOKUP(Table11[[#This Row],[Auto nr.]],Tand3[[Auto nr.]:[Column1]],6,FALSE))</f>
        <v/>
      </c>
      <c r="S23" s="40" t="str">
        <f>IF(ISNA(VLOOKUP(Table11[[#This Row],[Auto nr.]],Kvali4[[Auto nr.]:[Column1]],6,FALSE)),"",VLOOKUP(Table11[[#This Row],[Auto nr.]],Kvali4[[Auto nr.]:[Column1]],6,FALSE))</f>
        <v/>
      </c>
      <c r="T23" s="34" t="str">
        <f>IF(ISNA(VLOOKUP(Table11[[#This Row],[Auto nr.]],Kvali4[[Auto nr.]:[Column1]],7,FALSE)),"",VLOOKUP(Table11[[#This Row],[Auto nr.]],Kvali4[[Auto nr.]:[Column1]],7,FALSE))</f>
        <v/>
      </c>
      <c r="U23" s="34" t="str">
        <f>IF(ISNA(VLOOKUP(Table11[[#This Row],[Auto nr.]],Kvali4[[Auto nr.]:[Column1]],9,FALSE)),"",VLOOKUP(Table11[[#This Row],[Auto nr.]],Kvali4[[Auto nr.]:[Column1]],9,FALSE))</f>
        <v/>
      </c>
      <c r="V23" s="34" t="str">
        <f>IF(ISNA(VLOOKUP(Table11[[#This Row],[Auto nr.]],Tand4[[Auto nr.]:[Column1]],7,FALSE)),"",VLOOKUP(Table11[[#This Row],[Auto nr.]],Tand4[[Auto nr.]:[Column1]],7,FALSE))</f>
        <v/>
      </c>
      <c r="W23" s="35" t="str">
        <f>IF(ISNA(VLOOKUP(Table11[[#This Row],[Auto nr.]],Tand4[[Auto nr.]:[Column1]],6,FALSE)),"",VLOOKUP(Table11[[#This Row],[Auto nr.]],Tand4[[Auto nr.]:[Column1]],6,FALSE))</f>
        <v/>
      </c>
      <c r="X23" s="40" t="str">
        <f>IF(ISNA(VLOOKUP(Table11[[#This Row],[Auto nr.]],Kvali5[[Auto nr.]:[Column1]],6,FALSE)),"",VLOOKUP(Table11[[#This Row],[Auto nr.]],Kvali5[[Auto nr.]:[Column1]],6,FALSE))</f>
        <v/>
      </c>
      <c r="Y23" s="34" t="str">
        <f>IF(ISNA(VLOOKUP(Table11[[#This Row],[Auto nr.]],Kvali5[[Auto nr.]:[Column1]],7,FALSE)),"",VLOOKUP(Table11[[#This Row],[Auto nr.]],Kvali5[[Auto nr.]:[Column1]],7,FALSE))</f>
        <v/>
      </c>
      <c r="Z23" s="34" t="str">
        <f>IF(ISNA(VLOOKUP(Table11[[#This Row],[Auto nr.]],Kvali5[[Auto nr.]:[Column1]],9,FALSE)),"",VLOOKUP(Table11[[#This Row],[Auto nr.]],Kvali5[[Auto nr.]:[Column1]],9,FALSE))</f>
        <v/>
      </c>
      <c r="AA23" s="34" t="str">
        <f>IF(ISNA(VLOOKUP(Table11[[#This Row],[Auto nr.]],Tand5[[Auto nr.]:[Column1]],7,FALSE)),"",VLOOKUP(Table11[[#This Row],[Auto nr.]],Tand5[[Auto nr.]:[Column1]],7,FALSE))</f>
        <v/>
      </c>
      <c r="AB23" s="35" t="str">
        <f>IF(ISNA(VLOOKUP(Table11[[#This Row],[Auto nr.]],Tand5[[Auto nr.]:[Column1]],6,FALSE)),"",VLOOKUP(Table11[[#This Row],[Auto nr.]],Tand5[[Auto nr.]:[Column1]],6,FALSE))</f>
        <v/>
      </c>
      <c r="AC23" s="46">
        <f>MAX(Table11[[#This Row],[Q1Hi]],Table11[[#This Row],[Q2Hi]],Table11[[#This Row],[Q3Hi]],Table11[[#This Row],[Q4Hi]],Table11[[#This Row],[Q5Hi]])</f>
        <v>85</v>
      </c>
      <c r="AD23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68.666666666666671</v>
      </c>
      <c r="AE23" s="43">
        <f>MIN(Table11[[#This Row],[Q1Pos]],Table11[[#This Row],[Q2Pos]],Table11[[#This Row],[Q3Pos]],Table11[[#This Row],[Q4Pos]],Table11[[#This Row],[Q5Pos]])</f>
        <v>6</v>
      </c>
      <c r="AF23" s="44">
        <f>AVERAGE(Table11[[#This Row],[Q1Pos]],Table11[[#This Row],[Q2Pos]],Table11[[#This Row],[Q3Pos]],Table11[[#This Row],[Q4Pos]],Table11[[#This Row],[Q5Pos]])</f>
        <v>16.5</v>
      </c>
      <c r="AG23" s="17">
        <f>MIN(Table11[[#This Row],[T1Pos]],Table11[[#This Row],[T2Pos]],Table11[[#This Row],[T3Pos]],Table11[[#This Row],[T4Pos]],Table11[[#This Row],[T5Pos]])</f>
        <v>9</v>
      </c>
      <c r="AH23" s="44">
        <f>AVERAGE(Table11[[#This Row],[T1Pos]],Table11[[#This Row],[T2Pos]],Table11[[#This Row],[T3Pos]],Table11[[#This Row],[T4Pos]],Table11[[#This Row],[T5Pos]])</f>
        <v>18.5</v>
      </c>
      <c r="AI23" s="17">
        <f>MAX(Table11[[#This Row],[T1Poi]],Table11[[#This Row],[T2Poi]],Table11[[#This Row],[T3Poi]],Table11[[#This Row],[T4Poi]],Table11[[#This Row],[T5Poi]],)</f>
        <v>58</v>
      </c>
      <c r="AJ23" s="45">
        <f>AVERAGE(Table11[[#This Row],[T1Poi]],Table11[[#This Row],[T2Poi]],Table11[[#This Row],[T3Poi]],Table11[[#This Row],[T4Poi]],Table11[[#This Row],[T5Poi]])</f>
        <v>41.125</v>
      </c>
      <c r="AK23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24" spans="2:37" x14ac:dyDescent="0.25">
      <c r="B24" s="49">
        <v>21</v>
      </c>
      <c r="C24" s="50" t="s">
        <v>78</v>
      </c>
      <c r="D24" s="33" t="str">
        <f>IF(ISNA(VLOOKUP(Table11[[#This Row],[Auto nr.]],Kvali1[[Auto nr.]:[Column1]],6,FALSE)),"",VLOOKUP(Table11[[#This Row],[Auto nr.]],Kvali1[[Auto nr.]:[Column1]],6,FALSE))</f>
        <v/>
      </c>
      <c r="E24" s="33" t="str">
        <f>IF(ISNA(VLOOKUP(Table11[[#This Row],[Auto nr.]],Kvali1[[Auto nr.]:[Column1]],7,FALSE)),"",VLOOKUP(Table11[[#This Row],[Auto nr.]],Kvali1[[Auto nr.]:[Column1]],7,FALSE))</f>
        <v/>
      </c>
      <c r="F24" s="33" t="str">
        <f>IF(ISNA(VLOOKUP(Table11[[#This Row],[Auto nr.]],Kvali1[[Auto nr.]:[Column1]],9,FALSE)),"",VLOOKUP(Table11[[#This Row],[Auto nr.]],Kvali1[[Auto nr.]:[Column1]],9,FALSE))</f>
        <v/>
      </c>
      <c r="G24" s="34" t="str">
        <f>IF(ISNA(VLOOKUP(Table11[[#This Row],[Auto nr.]],Tand1[[Auto nr.]:[Column1]],7,FALSE)),"",VLOOKUP(Table11[[#This Row],[Auto nr.]],Tand1[[Auto nr.]:[Column1]],7,FALSE))</f>
        <v/>
      </c>
      <c r="H24" s="35" t="str">
        <f>IF(ISNA(VLOOKUP(Table11[[#This Row],[Auto nr.]],Tand1[[Auto nr.]:[Column1]],6,FALSE)),"",VLOOKUP(Table11[[#This Row],[Auto nr.]],Tand1[[Auto nr.]:[Column1]],6,FALSE))</f>
        <v/>
      </c>
      <c r="I24" s="40" t="str">
        <f>IF(ISNA(VLOOKUP(Table11[[#This Row],[Auto nr.]],Kvali2[[Auto nr.]:[Column1]],6,FALSE)),"",VLOOKUP(Table11[[#This Row],[Auto nr.]],Kvali2[[Auto nr.]:[Column1]],6,FALSE))</f>
        <v/>
      </c>
      <c r="J24" s="34" t="str">
        <f>IF(ISNA(VLOOKUP(Table11[[#This Row],[Auto nr.]],Kvali2[[Auto nr.]:[Column1]],7,FALSE)),"",VLOOKUP(Table11[[#This Row],[Auto nr.]],Kvali2[[Auto nr.]:[Column1]],7,FALSE))</f>
        <v/>
      </c>
      <c r="K24" s="34" t="str">
        <f>IF(ISNA(VLOOKUP(Table11[[#This Row],[Auto nr.]],Kvali2[[Auto nr.]:[Column1]],9,FALSE)),"",VLOOKUP(Table11[[#This Row],[Auto nr.]],Kvali2[[Auto nr.]:[Column1]],9,FALSE))</f>
        <v/>
      </c>
      <c r="L24" s="34" t="str">
        <f>IF(ISNA(VLOOKUP(Table11[[#This Row],[Auto nr.]],Tand2[[Auto nr.]:[Column1]],7,FALSE)),"",VLOOKUP(Table11[[#This Row],[Auto nr.]],Tand2[[Auto nr.]:[Column1]],7,FALSE))</f>
        <v/>
      </c>
      <c r="M24" s="35" t="str">
        <f>IF(ISNA(VLOOKUP(Table11[[#This Row],[Auto nr.]],Tand2[[Auto nr.]:[Column1]],6,FALSE)),"",VLOOKUP(Table11[[#This Row],[Auto nr.]],Tand2[[Auto nr.]:[Column1]],6,FALSE))</f>
        <v/>
      </c>
      <c r="N24" s="40">
        <f>IF(ISNA(VLOOKUP(Table11[[#This Row],[Auto nr.]],Kvali3[[Auto nr.]:[Column1]],6,FALSE)),"",VLOOKUP(Table11[[#This Row],[Auto nr.]],Kvali3[[Auto nr.]:[Column1]],6,FALSE))</f>
        <v>97</v>
      </c>
      <c r="O24" s="34"/>
      <c r="P24" s="34">
        <f>IF(ISNA(VLOOKUP(Table11[[#This Row],[Auto nr.]],Kvali3[[Auto nr.]:[Column1]],9,FALSE)),"",VLOOKUP(Table11[[#This Row],[Auto nr.]],Kvali3[[Auto nr.]:[Column1]],9,FALSE))</f>
        <v>1</v>
      </c>
      <c r="Q24" s="34">
        <f>IF(ISNA(VLOOKUP(Table11[[#This Row],[Auto nr.]],Tand3[[Auto nr.]:[Column1]],7,FALSE)),"",VLOOKUP(Table11[[#This Row],[Auto nr.]],Tand3[[Auto nr.]:[Column1]],7,FALSE))</f>
        <v>4</v>
      </c>
      <c r="R24" s="35">
        <f>IF(ISNA(VLOOKUP(Table11[[#This Row],[Auto nr.]],Tand3[[Auto nr.]:[Column1]],6,FALSE)),"",VLOOKUP(Table11[[#This Row],[Auto nr.]],Tand3[[Auto nr.]:[Column1]],6,FALSE))</f>
        <v>81</v>
      </c>
      <c r="S24" s="40" t="str">
        <f>IF(ISNA(VLOOKUP(Table11[[#This Row],[Auto nr.]],Kvali4[[Auto nr.]:[Column1]],6,FALSE)),"",VLOOKUP(Table11[[#This Row],[Auto nr.]],Kvali4[[Auto nr.]:[Column1]],6,FALSE))</f>
        <v/>
      </c>
      <c r="T24" s="34" t="str">
        <f>IF(ISNA(VLOOKUP(Table11[[#This Row],[Auto nr.]],Kvali4[[Auto nr.]:[Column1]],7,FALSE)),"",VLOOKUP(Table11[[#This Row],[Auto nr.]],Kvali4[[Auto nr.]:[Column1]],7,FALSE))</f>
        <v/>
      </c>
      <c r="U24" s="34" t="str">
        <f>IF(ISNA(VLOOKUP(Table11[[#This Row],[Auto nr.]],Kvali4[[Auto nr.]:[Column1]],9,FALSE)),"",VLOOKUP(Table11[[#This Row],[Auto nr.]],Kvali4[[Auto nr.]:[Column1]],9,FALSE))</f>
        <v/>
      </c>
      <c r="V24" s="34" t="str">
        <f>IF(ISNA(VLOOKUP(Table11[[#This Row],[Auto nr.]],Tand4[[Auto nr.]:[Column1]],7,FALSE)),"",VLOOKUP(Table11[[#This Row],[Auto nr.]],Tand4[[Auto nr.]:[Column1]],7,FALSE))</f>
        <v/>
      </c>
      <c r="W24" s="35" t="str">
        <f>IF(ISNA(VLOOKUP(Table11[[#This Row],[Auto nr.]],Tand4[[Auto nr.]:[Column1]],6,FALSE)),"",VLOOKUP(Table11[[#This Row],[Auto nr.]],Tand4[[Auto nr.]:[Column1]],6,FALSE))</f>
        <v/>
      </c>
      <c r="X24" s="40" t="str">
        <f>IF(ISNA(VLOOKUP(Table11[[#This Row],[Auto nr.]],Kvali5[[Auto nr.]:[Column1]],6,FALSE)),"",VLOOKUP(Table11[[#This Row],[Auto nr.]],Kvali5[[Auto nr.]:[Column1]],6,FALSE))</f>
        <v/>
      </c>
      <c r="Y24" s="34" t="str">
        <f>IF(ISNA(VLOOKUP(Table11[[#This Row],[Auto nr.]],Kvali5[[Auto nr.]:[Column1]],7,FALSE)),"",VLOOKUP(Table11[[#This Row],[Auto nr.]],Kvali5[[Auto nr.]:[Column1]],7,FALSE))</f>
        <v/>
      </c>
      <c r="Z24" s="34" t="str">
        <f>IF(ISNA(VLOOKUP(Table11[[#This Row],[Auto nr.]],Kvali5[[Auto nr.]:[Column1]],9,FALSE)),"",VLOOKUP(Table11[[#This Row],[Auto nr.]],Kvali5[[Auto nr.]:[Column1]],9,FALSE))</f>
        <v/>
      </c>
      <c r="AA24" s="34" t="str">
        <f>IF(ISNA(VLOOKUP(Table11[[#This Row],[Auto nr.]],Tand5[[Auto nr.]:[Column1]],7,FALSE)),"",VLOOKUP(Table11[[#This Row],[Auto nr.]],Tand5[[Auto nr.]:[Column1]],7,FALSE))</f>
        <v/>
      </c>
      <c r="AB24" s="35" t="str">
        <f>IF(ISNA(VLOOKUP(Table11[[#This Row],[Auto nr.]],Tand5[[Auto nr.]:[Column1]],6,FALSE)),"",VLOOKUP(Table11[[#This Row],[Auto nr.]],Tand5[[Auto nr.]:[Column1]],6,FALSE))</f>
        <v/>
      </c>
      <c r="AC24" s="46">
        <f>MAX(Table11[[#This Row],[Q1Hi]],Table11[[#This Row],[Q2Hi]],Table11[[#This Row],[Q3Hi]],Table11[[#This Row],[Q4Hi]],Table11[[#This Row],[Q5Hi]])</f>
        <v>97</v>
      </c>
      <c r="AD24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97</v>
      </c>
      <c r="AE24" s="43">
        <f>MIN(Table11[[#This Row],[Q1Pos]],Table11[[#This Row],[Q2Pos]],Table11[[#This Row],[Q3Pos]],Table11[[#This Row],[Q4Pos]],Table11[[#This Row],[Q5Pos]])</f>
        <v>1</v>
      </c>
      <c r="AF24" s="44">
        <f>AVERAGE(Table11[[#This Row],[Q1Pos]],Table11[[#This Row],[Q2Pos]],Table11[[#This Row],[Q3Pos]],Table11[[#This Row],[Q4Pos]],Table11[[#This Row],[Q5Pos]])</f>
        <v>1</v>
      </c>
      <c r="AG24" s="17">
        <f>MIN(Table11[[#This Row],[T1Pos]],Table11[[#This Row],[T2Pos]],Table11[[#This Row],[T3Pos]],Table11[[#This Row],[T4Pos]],Table11[[#This Row],[T5Pos]])</f>
        <v>4</v>
      </c>
      <c r="AH24" s="44">
        <f>AVERAGE(Table11[[#This Row],[T1Pos]],Table11[[#This Row],[T2Pos]],Table11[[#This Row],[T3Pos]],Table11[[#This Row],[T4Pos]],Table11[[#This Row],[T5Pos]])</f>
        <v>4</v>
      </c>
      <c r="AI24" s="17">
        <f>MAX(Table11[[#This Row],[T1Poi]],Table11[[#This Row],[T2Poi]],Table11[[#This Row],[T3Poi]],Table11[[#This Row],[T4Poi]],Table11[[#This Row],[T5Poi]],)</f>
        <v>81</v>
      </c>
      <c r="AJ24" s="45">
        <f>AVERAGE(Table11[[#This Row],[T1Poi]],Table11[[#This Row],[T2Poi]],Table11[[#This Row],[T3Poi]],Table11[[#This Row],[T4Poi]],Table11[[#This Row],[T5Poi]])</f>
        <v>81</v>
      </c>
      <c r="AK24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25" spans="2:37" x14ac:dyDescent="0.25">
      <c r="B25" s="49">
        <v>7</v>
      </c>
      <c r="C25" s="50" t="s">
        <v>22</v>
      </c>
      <c r="D25" s="33">
        <f>IF(ISNA(VLOOKUP(Table11[[#This Row],[Auto nr.]],Kvali1[[Auto nr.]:[Column1]],6,FALSE)),"",VLOOKUP(Table11[[#This Row],[Auto nr.]],Kvali1[[Auto nr.]:[Column1]],6,FALSE))</f>
        <v>73</v>
      </c>
      <c r="E25" s="33"/>
      <c r="F25" s="33">
        <f>IF(ISNA(VLOOKUP(Table11[[#This Row],[Auto nr.]],Kvali1[[Auto nr.]:[Column1]],9,FALSE)),"",VLOOKUP(Table11[[#This Row],[Auto nr.]],Kvali1[[Auto nr.]:[Column1]],9,FALSE))</f>
        <v>11</v>
      </c>
      <c r="G25" s="34">
        <f>IF(ISNA(VLOOKUP(Table11[[#This Row],[Auto nr.]],Tand1[[Auto nr.]:[Column1]],7,FALSE)),"",VLOOKUP(Table11[[#This Row],[Auto nr.]],Tand1[[Auto nr.]:[Column1]],7,FALSE))</f>
        <v>12</v>
      </c>
      <c r="H25" s="35">
        <f>IF(ISNA(VLOOKUP(Table11[[#This Row],[Auto nr.]],Tand1[[Auto nr.]:[Column1]],6,FALSE)),"",VLOOKUP(Table11[[#This Row],[Auto nr.]],Tand1[[Auto nr.]:[Column1]],6,FALSE))</f>
        <v>56</v>
      </c>
      <c r="I25" s="40">
        <f>IF(ISNA(VLOOKUP(Table11[[#This Row],[Auto nr.]],Kvali2[[Auto nr.]:[Column1]],6,FALSE)),"",VLOOKUP(Table11[[#This Row],[Auto nr.]],Kvali2[[Auto nr.]:[Column1]],6,FALSE))</f>
        <v>70</v>
      </c>
      <c r="J25" s="34">
        <f>IF(ISNA(VLOOKUP(Table11[[#This Row],[Auto nr.]],Kvali2[[Auto nr.]:[Column1]],7,FALSE)),"",VLOOKUP(Table11[[#This Row],[Auto nr.]],Kvali2[[Auto nr.]:[Column1]],7,FALSE))</f>
        <v>62</v>
      </c>
      <c r="K25" s="34">
        <f>IF(ISNA(VLOOKUP(Table11[[#This Row],[Auto nr.]],Kvali2[[Auto nr.]:[Column1]],9,FALSE)),"",VLOOKUP(Table11[[#This Row],[Auto nr.]],Kvali2[[Auto nr.]:[Column1]],9,FALSE))</f>
        <v>16</v>
      </c>
      <c r="L25" s="34">
        <f>IF(ISNA(VLOOKUP(Table11[[#This Row],[Auto nr.]],Tand2[[Auto nr.]:[Column1]],7,FALSE)),"",VLOOKUP(Table11[[#This Row],[Auto nr.]],Tand2[[Auto nr.]:[Column1]],7,FALSE))</f>
        <v>18</v>
      </c>
      <c r="M25" s="35">
        <f>IF(ISNA(VLOOKUP(Table11[[#This Row],[Auto nr.]],Tand2[[Auto nr.]:[Column1]],6,FALSE)),"",VLOOKUP(Table11[[#This Row],[Auto nr.]],Tand2[[Auto nr.]:[Column1]],6,FALSE))</f>
        <v>25</v>
      </c>
      <c r="N25" s="40" t="str">
        <f>IF(ISNA(VLOOKUP(Table11[[#This Row],[Auto nr.]],Kvali3[[Auto nr.]:[Column1]],6,FALSE)),"",VLOOKUP(Table11[[#This Row],[Auto nr.]],Kvali3[[Auto nr.]:[Column1]],6,FALSE))</f>
        <v/>
      </c>
      <c r="O25" s="34" t="str">
        <f>IF(ISNA(VLOOKUP(Table11[[#This Row],[Auto nr.]],Kvali3[[Auto nr.]:[Column1]],7,FALSE)),"",VLOOKUP(Table11[[#This Row],[Auto nr.]],Kvali3[[Auto nr.]:[Column1]],7,FALSE))</f>
        <v/>
      </c>
      <c r="P25" s="34" t="str">
        <f>IF(ISNA(VLOOKUP(Table11[[#This Row],[Auto nr.]],Kvali3[[Auto nr.]:[Column1]],9,FALSE)),"",VLOOKUP(Table11[[#This Row],[Auto nr.]],Kvali3[[Auto nr.]:[Column1]],9,FALSE))</f>
        <v/>
      </c>
      <c r="Q25" s="34" t="str">
        <f>IF(ISNA(VLOOKUP(Table11[[#This Row],[Auto nr.]],Tand3[[Auto nr.]:[Column1]],7,FALSE)),"",VLOOKUP(Table11[[#This Row],[Auto nr.]],Tand3[[Auto nr.]:[Column1]],7,FALSE))</f>
        <v/>
      </c>
      <c r="R25" s="35" t="str">
        <f>IF(ISNA(VLOOKUP(Table11[[#This Row],[Auto nr.]],Tand3[[Auto nr.]:[Column1]],6,FALSE)),"",VLOOKUP(Table11[[#This Row],[Auto nr.]],Tand3[[Auto nr.]:[Column1]],6,FALSE))</f>
        <v/>
      </c>
      <c r="S25" s="40" t="str">
        <f>IF(ISNA(VLOOKUP(Table11[[#This Row],[Auto nr.]],Kvali4[[Auto nr.]:[Column1]],6,FALSE)),"",VLOOKUP(Table11[[#This Row],[Auto nr.]],Kvali4[[Auto nr.]:[Column1]],6,FALSE))</f>
        <v/>
      </c>
      <c r="T25" s="34" t="str">
        <f>IF(ISNA(VLOOKUP(Table11[[#This Row],[Auto nr.]],Kvali4[[Auto nr.]:[Column1]],7,FALSE)),"",VLOOKUP(Table11[[#This Row],[Auto nr.]],Kvali4[[Auto nr.]:[Column1]],7,FALSE))</f>
        <v/>
      </c>
      <c r="U25" s="34" t="str">
        <f>IF(ISNA(VLOOKUP(Table11[[#This Row],[Auto nr.]],Kvali4[[Auto nr.]:[Column1]],9,FALSE)),"",VLOOKUP(Table11[[#This Row],[Auto nr.]],Kvali4[[Auto nr.]:[Column1]],9,FALSE))</f>
        <v/>
      </c>
      <c r="V25" s="34" t="str">
        <f>IF(ISNA(VLOOKUP(Table11[[#This Row],[Auto nr.]],Tand4[[Auto nr.]:[Column1]],7,FALSE)),"",VLOOKUP(Table11[[#This Row],[Auto nr.]],Tand4[[Auto nr.]:[Column1]],7,FALSE))</f>
        <v/>
      </c>
      <c r="W25" s="35" t="str">
        <f>IF(ISNA(VLOOKUP(Table11[[#This Row],[Auto nr.]],Tand4[[Auto nr.]:[Column1]],6,FALSE)),"",VLOOKUP(Table11[[#This Row],[Auto nr.]],Tand4[[Auto nr.]:[Column1]],6,FALSE))</f>
        <v/>
      </c>
      <c r="X25" s="40" t="str">
        <f>IF(ISNA(VLOOKUP(Table11[[#This Row],[Auto nr.]],Kvali5[[Auto nr.]:[Column1]],6,FALSE)),"",VLOOKUP(Table11[[#This Row],[Auto nr.]],Kvali5[[Auto nr.]:[Column1]],6,FALSE))</f>
        <v/>
      </c>
      <c r="Y25" s="34" t="str">
        <f>IF(ISNA(VLOOKUP(Table11[[#This Row],[Auto nr.]],Kvali5[[Auto nr.]:[Column1]],7,FALSE)),"",VLOOKUP(Table11[[#This Row],[Auto nr.]],Kvali5[[Auto nr.]:[Column1]],7,FALSE))</f>
        <v/>
      </c>
      <c r="Z25" s="34" t="str">
        <f>IF(ISNA(VLOOKUP(Table11[[#This Row],[Auto nr.]],Kvali5[[Auto nr.]:[Column1]],9,FALSE)),"",VLOOKUP(Table11[[#This Row],[Auto nr.]],Kvali5[[Auto nr.]:[Column1]],9,FALSE))</f>
        <v/>
      </c>
      <c r="AA25" s="34" t="str">
        <f>IF(ISNA(VLOOKUP(Table11[[#This Row],[Auto nr.]],Tand5[[Auto nr.]:[Column1]],7,FALSE)),"",VLOOKUP(Table11[[#This Row],[Auto nr.]],Tand5[[Auto nr.]:[Column1]],7,FALSE))</f>
        <v/>
      </c>
      <c r="AB25" s="35" t="str">
        <f>IF(ISNA(VLOOKUP(Table11[[#This Row],[Auto nr.]],Tand5[[Auto nr.]:[Column1]],6,FALSE)),"",VLOOKUP(Table11[[#This Row],[Auto nr.]],Tand5[[Auto nr.]:[Column1]],6,FALSE))</f>
        <v/>
      </c>
      <c r="AC25" s="46">
        <f>MAX(Table11[[#This Row],[Q1Hi]],Table11[[#This Row],[Q2Hi]],Table11[[#This Row],[Q3Hi]],Table11[[#This Row],[Q4Hi]],Table11[[#This Row],[Q5Hi]])</f>
        <v>73</v>
      </c>
      <c r="AD25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68.333333333333329</v>
      </c>
      <c r="AE25" s="43">
        <f>MIN(Table11[[#This Row],[Q1Pos]],Table11[[#This Row],[Q2Pos]],Table11[[#This Row],[Q3Pos]],Table11[[#This Row],[Q4Pos]],Table11[[#This Row],[Q5Pos]])</f>
        <v>11</v>
      </c>
      <c r="AF25" s="44">
        <f>AVERAGE(Table11[[#This Row],[Q1Pos]],Table11[[#This Row],[Q2Pos]],Table11[[#This Row],[Q3Pos]],Table11[[#This Row],[Q4Pos]],Table11[[#This Row],[Q5Pos]])</f>
        <v>13.5</v>
      </c>
      <c r="AG25" s="17">
        <f>MIN(Table11[[#This Row],[T1Pos]],Table11[[#This Row],[T2Pos]],Table11[[#This Row],[T3Pos]],Table11[[#This Row],[T4Pos]],Table11[[#This Row],[T5Pos]])</f>
        <v>12</v>
      </c>
      <c r="AH25" s="44">
        <f>AVERAGE(Table11[[#This Row],[T1Pos]],Table11[[#This Row],[T2Pos]],Table11[[#This Row],[T3Pos]],Table11[[#This Row],[T4Pos]],Table11[[#This Row],[T5Pos]])</f>
        <v>15</v>
      </c>
      <c r="AI25" s="17">
        <f>MAX(Table11[[#This Row],[T1Poi]],Table11[[#This Row],[T2Poi]],Table11[[#This Row],[T3Poi]],Table11[[#This Row],[T4Poi]],Table11[[#This Row],[T5Poi]],)</f>
        <v>56</v>
      </c>
      <c r="AJ25" s="45">
        <f>AVERAGE(Table11[[#This Row],[T1Poi]],Table11[[#This Row],[T2Poi]],Table11[[#This Row],[T3Poi]],Table11[[#This Row],[T4Poi]],Table11[[#This Row],[T5Poi]])</f>
        <v>40.5</v>
      </c>
      <c r="AK25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26" spans="2:37" x14ac:dyDescent="0.25">
      <c r="B26" s="49">
        <v>84</v>
      </c>
      <c r="C26" s="50" t="s">
        <v>111</v>
      </c>
      <c r="D26" s="33" t="str">
        <f>IF(ISNA(VLOOKUP(Table11[[#This Row],[Auto nr.]],Kvali1[[Auto nr.]:[Column1]],6,FALSE)),"",VLOOKUP(Table11[[#This Row],[Auto nr.]],Kvali1[[Auto nr.]:[Column1]],6,FALSE))</f>
        <v/>
      </c>
      <c r="E26" s="33" t="str">
        <f>IF(ISNA(VLOOKUP(Table11[[#This Row],[Auto nr.]],Kvali1[[Auto nr.]:[Column1]],7,FALSE)),"",VLOOKUP(Table11[[#This Row],[Auto nr.]],Kvali1[[Auto nr.]:[Column1]],7,FALSE))</f>
        <v/>
      </c>
      <c r="F26" s="33" t="str">
        <f>IF(ISNA(VLOOKUP(Table11[[#This Row],[Auto nr.]],Kvali1[[Auto nr.]:[Column1]],9,FALSE)),"",VLOOKUP(Table11[[#This Row],[Auto nr.]],Kvali1[[Auto nr.]:[Column1]],9,FALSE))</f>
        <v/>
      </c>
      <c r="G26" s="34" t="str">
        <f>IF(ISNA(VLOOKUP(Table11[[#This Row],[Auto nr.]],Tand1[[Auto nr.]:[Column1]],7,FALSE)),"",VLOOKUP(Table11[[#This Row],[Auto nr.]],Tand1[[Auto nr.]:[Column1]],7,FALSE))</f>
        <v/>
      </c>
      <c r="H26" s="35" t="str">
        <f>IF(ISNA(VLOOKUP(Table11[[#This Row],[Auto nr.]],Tand1[[Auto nr.]:[Column1]],6,FALSE)),"",VLOOKUP(Table11[[#This Row],[Auto nr.]],Tand1[[Auto nr.]:[Column1]],6,FALSE))</f>
        <v/>
      </c>
      <c r="I26" s="40">
        <f>IF(ISNA(VLOOKUP(Table11[[#This Row],[Auto nr.]],Kvali2[[Auto nr.]:[Column1]],6,FALSE)),"",VLOOKUP(Table11[[#This Row],[Auto nr.]],Kvali2[[Auto nr.]:[Column1]],6,FALSE))</f>
        <v>55</v>
      </c>
      <c r="J26" s="34">
        <f>IF(ISNA(VLOOKUP(Table11[[#This Row],[Auto nr.]],Kvali2[[Auto nr.]:[Column1]],7,FALSE)),"",VLOOKUP(Table11[[#This Row],[Auto nr.]],Kvali2[[Auto nr.]:[Column1]],7,FALSE))</f>
        <v>45</v>
      </c>
      <c r="K26" s="34">
        <f>IF(ISNA(VLOOKUP(Table11[[#This Row],[Auto nr.]],Kvali2[[Auto nr.]:[Column1]],9,FALSE)),"",VLOOKUP(Table11[[#This Row],[Auto nr.]],Kvali2[[Auto nr.]:[Column1]],9,FALSE))</f>
        <v>24</v>
      </c>
      <c r="L26" s="34">
        <f>IF(ISNA(VLOOKUP(Table11[[#This Row],[Auto nr.]],Tand2[[Auto nr.]:[Column1]],7,FALSE)),"",VLOOKUP(Table11[[#This Row],[Auto nr.]],Tand2[[Auto nr.]:[Column1]],7,FALSE))</f>
        <v>24</v>
      </c>
      <c r="M26" s="35">
        <f>IF(ISNA(VLOOKUP(Table11[[#This Row],[Auto nr.]],Tand2[[Auto nr.]:[Column1]],6,FALSE)),"",VLOOKUP(Table11[[#This Row],[Auto nr.]],Tand2[[Auto nr.]:[Column1]],6,FALSE))</f>
        <v>24.5</v>
      </c>
      <c r="N26" s="40" t="str">
        <f>IF(ISNA(VLOOKUP(Table11[[#This Row],[Auto nr.]],Kvali3[[Auto nr.]:[Column1]],6,FALSE)),"",VLOOKUP(Table11[[#This Row],[Auto nr.]],Kvali3[[Auto nr.]:[Column1]],6,FALSE))</f>
        <v/>
      </c>
      <c r="O26" s="34" t="str">
        <f>IF(ISNA(VLOOKUP(Table11[[#This Row],[Auto nr.]],Kvali3[[Auto nr.]:[Column1]],7,FALSE)),"",VLOOKUP(Table11[[#This Row],[Auto nr.]],Kvali3[[Auto nr.]:[Column1]],7,FALSE))</f>
        <v/>
      </c>
      <c r="P26" s="34" t="str">
        <f>IF(ISNA(VLOOKUP(Table11[[#This Row],[Auto nr.]],Kvali3[[Auto nr.]:[Column1]],9,FALSE)),"",VLOOKUP(Table11[[#This Row],[Auto nr.]],Kvali3[[Auto nr.]:[Column1]],9,FALSE))</f>
        <v/>
      </c>
      <c r="Q26" s="34" t="str">
        <f>IF(ISNA(VLOOKUP(Table11[[#This Row],[Auto nr.]],Tand3[[Auto nr.]:[Column1]],7,FALSE)),"",VLOOKUP(Table11[[#This Row],[Auto nr.]],Tand3[[Auto nr.]:[Column1]],7,FALSE))</f>
        <v/>
      </c>
      <c r="R26" s="35" t="str">
        <f>IF(ISNA(VLOOKUP(Table11[[#This Row],[Auto nr.]],Tand3[[Auto nr.]:[Column1]],6,FALSE)),"",VLOOKUP(Table11[[#This Row],[Auto nr.]],Tand3[[Auto nr.]:[Column1]],6,FALSE))</f>
        <v/>
      </c>
      <c r="S26" s="40" t="str">
        <f>IF(ISNA(VLOOKUP(Table11[[#This Row],[Auto nr.]],Kvali4[[Auto nr.]:[Column1]],6,FALSE)),"",VLOOKUP(Table11[[#This Row],[Auto nr.]],Kvali4[[Auto nr.]:[Column1]],6,FALSE))</f>
        <v/>
      </c>
      <c r="T26" s="34" t="str">
        <f>IF(ISNA(VLOOKUP(Table11[[#This Row],[Auto nr.]],Kvali4[[Auto nr.]:[Column1]],7,FALSE)),"",VLOOKUP(Table11[[#This Row],[Auto nr.]],Kvali4[[Auto nr.]:[Column1]],7,FALSE))</f>
        <v/>
      </c>
      <c r="U26" s="34" t="str">
        <f>IF(ISNA(VLOOKUP(Table11[[#This Row],[Auto nr.]],Kvali4[[Auto nr.]:[Column1]],9,FALSE)),"",VLOOKUP(Table11[[#This Row],[Auto nr.]],Kvali4[[Auto nr.]:[Column1]],9,FALSE))</f>
        <v/>
      </c>
      <c r="V26" s="34" t="str">
        <f>IF(ISNA(VLOOKUP(Table11[[#This Row],[Auto nr.]],Tand4[[Auto nr.]:[Column1]],7,FALSE)),"",VLOOKUP(Table11[[#This Row],[Auto nr.]],Tand4[[Auto nr.]:[Column1]],7,FALSE))</f>
        <v/>
      </c>
      <c r="W26" s="35" t="str">
        <f>IF(ISNA(VLOOKUP(Table11[[#This Row],[Auto nr.]],Tand4[[Auto nr.]:[Column1]],6,FALSE)),"",VLOOKUP(Table11[[#This Row],[Auto nr.]],Tand4[[Auto nr.]:[Column1]],6,FALSE))</f>
        <v/>
      </c>
      <c r="X26" s="40">
        <f>IF(ISNA(VLOOKUP(Table11[[#This Row],[Auto nr.]],Kvali5[[Auto nr.]:[Column1]],6,FALSE)),"",VLOOKUP(Table11[[#This Row],[Auto nr.]],Kvali5[[Auto nr.]:[Column1]],6,FALSE))</f>
        <v>62</v>
      </c>
      <c r="Y26" s="34"/>
      <c r="Z26" s="34">
        <f>IF(ISNA(VLOOKUP(Table11[[#This Row],[Auto nr.]],Kvali5[[Auto nr.]:[Column1]],9,FALSE)),"",VLOOKUP(Table11[[#This Row],[Auto nr.]],Kvali5[[Auto nr.]:[Column1]],9,FALSE))</f>
        <v>12</v>
      </c>
      <c r="AA26" s="34">
        <f>IF(ISNA(VLOOKUP(Table11[[#This Row],[Auto nr.]],Tand5[[Auto nr.]:[Column1]],7,FALSE)),"",VLOOKUP(Table11[[#This Row],[Auto nr.]],Tand5[[Auto nr.]:[Column1]],7,FALSE))</f>
        <v>12</v>
      </c>
      <c r="AB26" s="35">
        <f>IF(ISNA(VLOOKUP(Table11[[#This Row],[Auto nr.]],Tand5[[Auto nr.]:[Column1]],6,FALSE)),"",VLOOKUP(Table11[[#This Row],[Auto nr.]],Tand5[[Auto nr.]:[Column1]],6,FALSE))</f>
        <v>56</v>
      </c>
      <c r="AC26" s="46">
        <f>MAX(Table11[[#This Row],[Q1Hi]],Table11[[#This Row],[Q2Hi]],Table11[[#This Row],[Q3Hi]],Table11[[#This Row],[Q4Hi]],Table11[[#This Row],[Q5Hi]])</f>
        <v>62</v>
      </c>
      <c r="AD26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54</v>
      </c>
      <c r="AE26" s="43">
        <f>MIN(Table11[[#This Row],[Q1Pos]],Table11[[#This Row],[Q2Pos]],Table11[[#This Row],[Q3Pos]],Table11[[#This Row],[Q4Pos]],Table11[[#This Row],[Q5Pos]])</f>
        <v>12</v>
      </c>
      <c r="AF26" s="44">
        <f>AVERAGE(Table11[[#This Row],[Q1Pos]],Table11[[#This Row],[Q2Pos]],Table11[[#This Row],[Q3Pos]],Table11[[#This Row],[Q4Pos]],Table11[[#This Row],[Q5Pos]])</f>
        <v>18</v>
      </c>
      <c r="AG26" s="17">
        <f>MIN(Table11[[#This Row],[T1Pos]],Table11[[#This Row],[T2Pos]],Table11[[#This Row],[T3Pos]],Table11[[#This Row],[T4Pos]],Table11[[#This Row],[T5Pos]])</f>
        <v>12</v>
      </c>
      <c r="AH26" s="44">
        <f>AVERAGE(Table11[[#This Row],[T1Pos]],Table11[[#This Row],[T2Pos]],Table11[[#This Row],[T3Pos]],Table11[[#This Row],[T4Pos]],Table11[[#This Row],[T5Pos]])</f>
        <v>18</v>
      </c>
      <c r="AI26" s="17">
        <f>MAX(Table11[[#This Row],[T1Poi]],Table11[[#This Row],[T2Poi]],Table11[[#This Row],[T3Poi]],Table11[[#This Row],[T4Poi]],Table11[[#This Row],[T5Poi]],)</f>
        <v>56</v>
      </c>
      <c r="AJ26" s="45">
        <f>AVERAGE(Table11[[#This Row],[T1Poi]],Table11[[#This Row],[T2Poi]],Table11[[#This Row],[T3Poi]],Table11[[#This Row],[T4Poi]],Table11[[#This Row],[T5Poi]])</f>
        <v>40.25</v>
      </c>
      <c r="AK26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27" spans="2:37" x14ac:dyDescent="0.25">
      <c r="B27" s="49">
        <v>17</v>
      </c>
      <c r="C27" s="50" t="s">
        <v>30</v>
      </c>
      <c r="D27" s="33">
        <f>IF(ISNA(VLOOKUP(Table11[[#This Row],[Auto nr.]],Kvali1[[Auto nr.]:[Column1]],6,FALSE)),"",VLOOKUP(Table11[[#This Row],[Auto nr.]],Kvali1[[Auto nr.]:[Column1]],6,FALSE))</f>
        <v>66</v>
      </c>
      <c r="E27" s="33"/>
      <c r="F27" s="33">
        <f>IF(ISNA(VLOOKUP(Table11[[#This Row],[Auto nr.]],Kvali1[[Auto nr.]:[Column1]],9,FALSE)),"",VLOOKUP(Table11[[#This Row],[Auto nr.]],Kvali1[[Auto nr.]:[Column1]],9,FALSE))</f>
        <v>17</v>
      </c>
      <c r="G27" s="34">
        <f>IF(ISNA(VLOOKUP(Table11[[#This Row],[Auto nr.]],Tand1[[Auto nr.]:[Column1]],7,FALSE)),"",VLOOKUP(Table11[[#This Row],[Auto nr.]],Tand1[[Auto nr.]:[Column1]],7,FALSE))</f>
        <v>15</v>
      </c>
      <c r="H27" s="35">
        <f>IF(ISNA(VLOOKUP(Table11[[#This Row],[Auto nr.]],Tand1[[Auto nr.]:[Column1]],6,FALSE)),"",VLOOKUP(Table11[[#This Row],[Auto nr.]],Tand1[[Auto nr.]:[Column1]],6,FALSE))</f>
        <v>54.5</v>
      </c>
      <c r="I27" s="40">
        <f>IF(ISNA(VLOOKUP(Table11[[#This Row],[Auto nr.]],Kvali2[[Auto nr.]:[Column1]],6,FALSE)),"",VLOOKUP(Table11[[#This Row],[Auto nr.]],Kvali2[[Auto nr.]:[Column1]],6,FALSE))</f>
        <v>77</v>
      </c>
      <c r="J27" s="34">
        <f>IF(ISNA(VLOOKUP(Table11[[#This Row],[Auto nr.]],Kvali2[[Auto nr.]:[Column1]],7,FALSE)),"",VLOOKUP(Table11[[#This Row],[Auto nr.]],Kvali2[[Auto nr.]:[Column1]],7,FALSE))</f>
        <v>59</v>
      </c>
      <c r="K27" s="34">
        <f>IF(ISNA(VLOOKUP(Table11[[#This Row],[Auto nr.]],Kvali2[[Auto nr.]:[Column1]],9,FALSE)),"",VLOOKUP(Table11[[#This Row],[Auto nr.]],Kvali2[[Auto nr.]:[Column1]],9,FALSE))</f>
        <v>12</v>
      </c>
      <c r="L27" s="34">
        <f>IF(ISNA(VLOOKUP(Table11[[#This Row],[Auto nr.]],Tand2[[Auto nr.]:[Column1]],7,FALSE)),"",VLOOKUP(Table11[[#This Row],[Auto nr.]],Tand2[[Auto nr.]:[Column1]],7,FALSE))</f>
        <v>17</v>
      </c>
      <c r="M27" s="35">
        <f>IF(ISNA(VLOOKUP(Table11[[#This Row],[Auto nr.]],Tand2[[Auto nr.]:[Column1]],6,FALSE)),"",VLOOKUP(Table11[[#This Row],[Auto nr.]],Tand2[[Auto nr.]:[Column1]],6,FALSE))</f>
        <v>26</v>
      </c>
      <c r="N27" s="40" t="str">
        <f>IF(ISNA(VLOOKUP(Table11[[#This Row],[Auto nr.]],Kvali3[[Auto nr.]:[Column1]],6,FALSE)),"",VLOOKUP(Table11[[#This Row],[Auto nr.]],Kvali3[[Auto nr.]:[Column1]],6,FALSE))</f>
        <v/>
      </c>
      <c r="O27" s="34" t="str">
        <f>IF(ISNA(VLOOKUP(Table11[[#This Row],[Auto nr.]],Kvali3[[Auto nr.]:[Column1]],7,FALSE)),"",VLOOKUP(Table11[[#This Row],[Auto nr.]],Kvali3[[Auto nr.]:[Column1]],7,FALSE))</f>
        <v/>
      </c>
      <c r="P27" s="34" t="str">
        <f>IF(ISNA(VLOOKUP(Table11[[#This Row],[Auto nr.]],Kvali3[[Auto nr.]:[Column1]],9,FALSE)),"",VLOOKUP(Table11[[#This Row],[Auto nr.]],Kvali3[[Auto nr.]:[Column1]],9,FALSE))</f>
        <v/>
      </c>
      <c r="Q27" s="34" t="str">
        <f>IF(ISNA(VLOOKUP(Table11[[#This Row],[Auto nr.]],Tand3[[Auto nr.]:[Column1]],7,FALSE)),"",VLOOKUP(Table11[[#This Row],[Auto nr.]],Tand3[[Auto nr.]:[Column1]],7,FALSE))</f>
        <v/>
      </c>
      <c r="R27" s="35" t="str">
        <f>IF(ISNA(VLOOKUP(Table11[[#This Row],[Auto nr.]],Tand3[[Auto nr.]:[Column1]],6,FALSE)),"",VLOOKUP(Table11[[#This Row],[Auto nr.]],Tand3[[Auto nr.]:[Column1]],6,FALSE))</f>
        <v/>
      </c>
      <c r="S27" s="40" t="str">
        <f>IF(ISNA(VLOOKUP(Table11[[#This Row],[Auto nr.]],Kvali4[[Auto nr.]:[Column1]],6,FALSE)),"",VLOOKUP(Table11[[#This Row],[Auto nr.]],Kvali4[[Auto nr.]:[Column1]],6,FALSE))</f>
        <v/>
      </c>
      <c r="T27" s="34" t="str">
        <f>IF(ISNA(VLOOKUP(Table11[[#This Row],[Auto nr.]],Kvali4[[Auto nr.]:[Column1]],7,FALSE)),"",VLOOKUP(Table11[[#This Row],[Auto nr.]],Kvali4[[Auto nr.]:[Column1]],7,FALSE))</f>
        <v/>
      </c>
      <c r="U27" s="34" t="str">
        <f>IF(ISNA(VLOOKUP(Table11[[#This Row],[Auto nr.]],Kvali4[[Auto nr.]:[Column1]],9,FALSE)),"",VLOOKUP(Table11[[#This Row],[Auto nr.]],Kvali4[[Auto nr.]:[Column1]],9,FALSE))</f>
        <v/>
      </c>
      <c r="V27" s="34" t="str">
        <f>IF(ISNA(VLOOKUP(Table11[[#This Row],[Auto nr.]],Tand4[[Auto nr.]:[Column1]],7,FALSE)),"",VLOOKUP(Table11[[#This Row],[Auto nr.]],Tand4[[Auto nr.]:[Column1]],7,FALSE))</f>
        <v/>
      </c>
      <c r="W27" s="35" t="str">
        <f>IF(ISNA(VLOOKUP(Table11[[#This Row],[Auto nr.]],Tand4[[Auto nr.]:[Column1]],6,FALSE)),"",VLOOKUP(Table11[[#This Row],[Auto nr.]],Tand4[[Auto nr.]:[Column1]],6,FALSE))</f>
        <v/>
      </c>
      <c r="X27" s="40" t="str">
        <f>IF(ISNA(VLOOKUP(Table11[[#This Row],[Auto nr.]],Kvali5[[Auto nr.]:[Column1]],6,FALSE)),"",VLOOKUP(Table11[[#This Row],[Auto nr.]],Kvali5[[Auto nr.]:[Column1]],6,FALSE))</f>
        <v/>
      </c>
      <c r="Y27" s="34" t="str">
        <f>IF(ISNA(VLOOKUP(Table11[[#This Row],[Auto nr.]],Kvali5[[Auto nr.]:[Column1]],7,FALSE)),"",VLOOKUP(Table11[[#This Row],[Auto nr.]],Kvali5[[Auto nr.]:[Column1]],7,FALSE))</f>
        <v/>
      </c>
      <c r="Z27" s="34" t="str">
        <f>IF(ISNA(VLOOKUP(Table11[[#This Row],[Auto nr.]],Kvali5[[Auto nr.]:[Column1]],9,FALSE)),"",VLOOKUP(Table11[[#This Row],[Auto nr.]],Kvali5[[Auto nr.]:[Column1]],9,FALSE))</f>
        <v/>
      </c>
      <c r="AA27" s="34" t="str">
        <f>IF(ISNA(VLOOKUP(Table11[[#This Row],[Auto nr.]],Tand5[[Auto nr.]:[Column1]],7,FALSE)),"",VLOOKUP(Table11[[#This Row],[Auto nr.]],Tand5[[Auto nr.]:[Column1]],7,FALSE))</f>
        <v/>
      </c>
      <c r="AB27" s="35" t="str">
        <f>IF(ISNA(VLOOKUP(Table11[[#This Row],[Auto nr.]],Tand5[[Auto nr.]:[Column1]],6,FALSE)),"",VLOOKUP(Table11[[#This Row],[Auto nr.]],Tand5[[Auto nr.]:[Column1]],6,FALSE))</f>
        <v/>
      </c>
      <c r="AC27" s="46">
        <f>MAX(Table11[[#This Row],[Q1Hi]],Table11[[#This Row],[Q2Hi]],Table11[[#This Row],[Q3Hi]],Table11[[#This Row],[Q4Hi]],Table11[[#This Row],[Q5Hi]])</f>
        <v>77</v>
      </c>
      <c r="AD27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67.333333333333329</v>
      </c>
      <c r="AE27" s="43">
        <f>MIN(Table11[[#This Row],[Q1Pos]],Table11[[#This Row],[Q2Pos]],Table11[[#This Row],[Q3Pos]],Table11[[#This Row],[Q4Pos]],Table11[[#This Row],[Q5Pos]])</f>
        <v>12</v>
      </c>
      <c r="AF27" s="44">
        <f>AVERAGE(Table11[[#This Row],[Q1Pos]],Table11[[#This Row],[Q2Pos]],Table11[[#This Row],[Q3Pos]],Table11[[#This Row],[Q4Pos]],Table11[[#This Row],[Q5Pos]])</f>
        <v>14.5</v>
      </c>
      <c r="AG27" s="17">
        <f>MIN(Table11[[#This Row],[T1Pos]],Table11[[#This Row],[T2Pos]],Table11[[#This Row],[T3Pos]],Table11[[#This Row],[T4Pos]],Table11[[#This Row],[T5Pos]])</f>
        <v>15</v>
      </c>
      <c r="AH27" s="44">
        <f>AVERAGE(Table11[[#This Row],[T1Pos]],Table11[[#This Row],[T2Pos]],Table11[[#This Row],[T3Pos]],Table11[[#This Row],[T4Pos]],Table11[[#This Row],[T5Pos]])</f>
        <v>16</v>
      </c>
      <c r="AI27" s="17">
        <f>MAX(Table11[[#This Row],[T1Poi]],Table11[[#This Row],[T2Poi]],Table11[[#This Row],[T3Poi]],Table11[[#This Row],[T4Poi]],Table11[[#This Row],[T5Poi]],)</f>
        <v>54.5</v>
      </c>
      <c r="AJ27" s="45">
        <f>AVERAGE(Table11[[#This Row],[T1Poi]],Table11[[#This Row],[T2Poi]],Table11[[#This Row],[T3Poi]],Table11[[#This Row],[T4Poi]],Table11[[#This Row],[T5Poi]])</f>
        <v>40.25</v>
      </c>
      <c r="AK27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28" spans="2:37" x14ac:dyDescent="0.25">
      <c r="B28" s="49">
        <v>24</v>
      </c>
      <c r="C28" s="50" t="s">
        <v>109</v>
      </c>
      <c r="D28" s="33" t="str">
        <f>IF(ISNA(VLOOKUP(Table11[[#This Row],[Auto nr.]],Kvali1[[Auto nr.]:[Column1]],6,FALSE)),"",VLOOKUP(Table11[[#This Row],[Auto nr.]],Kvali1[[Auto nr.]:[Column1]],6,FALSE))</f>
        <v/>
      </c>
      <c r="E28" s="33" t="str">
        <f>IF(ISNA(VLOOKUP(Table11[[#This Row],[Auto nr.]],Kvali1[[Auto nr.]:[Column1]],7,FALSE)),"",VLOOKUP(Table11[[#This Row],[Auto nr.]],Kvali1[[Auto nr.]:[Column1]],7,FALSE))</f>
        <v/>
      </c>
      <c r="F28" s="33" t="str">
        <f>IF(ISNA(VLOOKUP(Table11[[#This Row],[Auto nr.]],Kvali1[[Auto nr.]:[Column1]],9,FALSE)),"",VLOOKUP(Table11[[#This Row],[Auto nr.]],Kvali1[[Auto nr.]:[Column1]],9,FALSE))</f>
        <v/>
      </c>
      <c r="G28" s="34" t="str">
        <f>IF(ISNA(VLOOKUP(Table11[[#This Row],[Auto nr.]],Tand1[[Auto nr.]:[Column1]],7,FALSE)),"",VLOOKUP(Table11[[#This Row],[Auto nr.]],Tand1[[Auto nr.]:[Column1]],7,FALSE))</f>
        <v/>
      </c>
      <c r="H28" s="35" t="str">
        <f>IF(ISNA(VLOOKUP(Table11[[#This Row],[Auto nr.]],Tand1[[Auto nr.]:[Column1]],6,FALSE)),"",VLOOKUP(Table11[[#This Row],[Auto nr.]],Tand1[[Auto nr.]:[Column1]],6,FALSE))</f>
        <v/>
      </c>
      <c r="I28" s="40" t="str">
        <f>IF(ISNA(VLOOKUP(Table11[[#This Row],[Auto nr.]],Kvali2[[Auto nr.]:[Column1]],6,FALSE)),"",VLOOKUP(Table11[[#This Row],[Auto nr.]],Kvali2[[Auto nr.]:[Column1]],6,FALSE))</f>
        <v/>
      </c>
      <c r="J28" s="34" t="str">
        <f>IF(ISNA(VLOOKUP(Table11[[#This Row],[Auto nr.]],Kvali2[[Auto nr.]:[Column1]],7,FALSE)),"",VLOOKUP(Table11[[#This Row],[Auto nr.]],Kvali2[[Auto nr.]:[Column1]],7,FALSE))</f>
        <v/>
      </c>
      <c r="K28" s="34" t="str">
        <f>IF(ISNA(VLOOKUP(Table11[[#This Row],[Auto nr.]],Kvali2[[Auto nr.]:[Column1]],9,FALSE)),"",VLOOKUP(Table11[[#This Row],[Auto nr.]],Kvali2[[Auto nr.]:[Column1]],9,FALSE))</f>
        <v/>
      </c>
      <c r="L28" s="34" t="str">
        <f>IF(ISNA(VLOOKUP(Table11[[#This Row],[Auto nr.]],Tand2[[Auto nr.]:[Column1]],7,FALSE)),"",VLOOKUP(Table11[[#This Row],[Auto nr.]],Tand2[[Auto nr.]:[Column1]],7,FALSE))</f>
        <v/>
      </c>
      <c r="M28" s="35" t="str">
        <f>IF(ISNA(VLOOKUP(Table11[[#This Row],[Auto nr.]],Tand2[[Auto nr.]:[Column1]],6,FALSE)),"",VLOOKUP(Table11[[#This Row],[Auto nr.]],Tand2[[Auto nr.]:[Column1]],6,FALSE))</f>
        <v/>
      </c>
      <c r="N28" s="40" t="str">
        <f>IF(ISNA(VLOOKUP(Table11[[#This Row],[Auto nr.]],Kvali3[[Auto nr.]:[Column1]],6,FALSE)),"",VLOOKUP(Table11[[#This Row],[Auto nr.]],Kvali3[[Auto nr.]:[Column1]],6,FALSE))</f>
        <v/>
      </c>
      <c r="O28" s="34" t="str">
        <f>IF(ISNA(VLOOKUP(Table11[[#This Row],[Auto nr.]],Kvali3[[Auto nr.]:[Column1]],7,FALSE)),"",VLOOKUP(Table11[[#This Row],[Auto nr.]],Kvali3[[Auto nr.]:[Column1]],7,FALSE))</f>
        <v/>
      </c>
      <c r="P28" s="34" t="str">
        <f>IF(ISNA(VLOOKUP(Table11[[#This Row],[Auto nr.]],Kvali3[[Auto nr.]:[Column1]],9,FALSE)),"",VLOOKUP(Table11[[#This Row],[Auto nr.]],Kvali3[[Auto nr.]:[Column1]],9,FALSE))</f>
        <v/>
      </c>
      <c r="Q28" s="34" t="str">
        <f>IF(ISNA(VLOOKUP(Table11[[#This Row],[Auto nr.]],Tand3[[Auto nr.]:[Column1]],7,FALSE)),"",VLOOKUP(Table11[[#This Row],[Auto nr.]],Tand3[[Auto nr.]:[Column1]],7,FALSE))</f>
        <v/>
      </c>
      <c r="R28" s="35" t="str">
        <f>IF(ISNA(VLOOKUP(Table11[[#This Row],[Auto nr.]],Tand3[[Auto nr.]:[Column1]],6,FALSE)),"",VLOOKUP(Table11[[#This Row],[Auto nr.]],Tand3[[Auto nr.]:[Column1]],6,FALSE))</f>
        <v/>
      </c>
      <c r="S28" s="40">
        <f>IF(ISNA(VLOOKUP(Table11[[#This Row],[Auto nr.]],Kvali4[[Auto nr.]:[Column1]],6,FALSE)),"",VLOOKUP(Table11[[#This Row],[Auto nr.]],Kvali4[[Auto nr.]:[Column1]],6,FALSE))</f>
        <v>29</v>
      </c>
      <c r="T28" s="34"/>
      <c r="U28" s="34">
        <f>IF(ISNA(VLOOKUP(Table11[[#This Row],[Auto nr.]],Kvali4[[Auto nr.]:[Column1]],9,FALSE)),"",VLOOKUP(Table11[[#This Row],[Auto nr.]],Kvali4[[Auto nr.]:[Column1]],9,FALSE))</f>
        <v>14</v>
      </c>
      <c r="V28" s="34">
        <f>IF(ISNA(VLOOKUP(Table11[[#This Row],[Auto nr.]],Tand4[[Auto nr.]:[Column1]],7,FALSE)),"",VLOOKUP(Table11[[#This Row],[Auto nr.]],Tand4[[Auto nr.]:[Column1]],7,FALSE))</f>
        <v>14</v>
      </c>
      <c r="W28" s="35">
        <f>IF(ISNA(VLOOKUP(Table11[[#This Row],[Auto nr.]],Tand4[[Auto nr.]:[Column1]],6,FALSE)),"",VLOOKUP(Table11[[#This Row],[Auto nr.]],Tand4[[Auto nr.]:[Column1]],6,FALSE))</f>
        <v>55</v>
      </c>
      <c r="X28" s="40" t="str">
        <f>IF(ISNA(VLOOKUP(Table11[[#This Row],[Auto nr.]],Kvali5[[Auto nr.]:[Column1]],6,FALSE)),"",VLOOKUP(Table11[[#This Row],[Auto nr.]],Kvali5[[Auto nr.]:[Column1]],6,FALSE))</f>
        <v/>
      </c>
      <c r="Y28" s="34" t="str">
        <f>IF(ISNA(VLOOKUP(Table11[[#This Row],[Auto nr.]],Kvali5[[Auto nr.]:[Column1]],7,FALSE)),"",VLOOKUP(Table11[[#This Row],[Auto nr.]],Kvali5[[Auto nr.]:[Column1]],7,FALSE))</f>
        <v/>
      </c>
      <c r="Z28" s="34" t="str">
        <f>IF(ISNA(VLOOKUP(Table11[[#This Row],[Auto nr.]],Kvali5[[Auto nr.]:[Column1]],9,FALSE)),"",VLOOKUP(Table11[[#This Row],[Auto nr.]],Kvali5[[Auto nr.]:[Column1]],9,FALSE))</f>
        <v/>
      </c>
      <c r="AA28" s="34" t="str">
        <f>IF(ISNA(VLOOKUP(Table11[[#This Row],[Auto nr.]],Tand5[[Auto nr.]:[Column1]],7,FALSE)),"",VLOOKUP(Table11[[#This Row],[Auto nr.]],Tand5[[Auto nr.]:[Column1]],7,FALSE))</f>
        <v/>
      </c>
      <c r="AB28" s="35" t="str">
        <f>IF(ISNA(VLOOKUP(Table11[[#This Row],[Auto nr.]],Tand5[[Auto nr.]:[Column1]],6,FALSE)),"",VLOOKUP(Table11[[#This Row],[Auto nr.]],Tand5[[Auto nr.]:[Column1]],6,FALSE))</f>
        <v/>
      </c>
      <c r="AC28" s="46">
        <f>MAX(Table11[[#This Row],[Q1Hi]],Table11[[#This Row],[Q2Hi]],Table11[[#This Row],[Q3Hi]],Table11[[#This Row],[Q4Hi]],Table11[[#This Row],[Q5Hi]])</f>
        <v>29</v>
      </c>
      <c r="AD28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29</v>
      </c>
      <c r="AE28" s="43">
        <f>MIN(Table11[[#This Row],[Q1Pos]],Table11[[#This Row],[Q2Pos]],Table11[[#This Row],[Q3Pos]],Table11[[#This Row],[Q4Pos]],Table11[[#This Row],[Q5Pos]])</f>
        <v>14</v>
      </c>
      <c r="AF28" s="44">
        <f>AVERAGE(Table11[[#This Row],[Q1Pos]],Table11[[#This Row],[Q2Pos]],Table11[[#This Row],[Q3Pos]],Table11[[#This Row],[Q4Pos]],Table11[[#This Row],[Q5Pos]])</f>
        <v>14</v>
      </c>
      <c r="AG28" s="17">
        <f>MIN(Table11[[#This Row],[T1Pos]],Table11[[#This Row],[T2Pos]],Table11[[#This Row],[T3Pos]],Table11[[#This Row],[T4Pos]],Table11[[#This Row],[T5Pos]])</f>
        <v>14</v>
      </c>
      <c r="AH28" s="44">
        <f>AVERAGE(Table11[[#This Row],[T1Pos]],Table11[[#This Row],[T2Pos]],Table11[[#This Row],[T3Pos]],Table11[[#This Row],[T4Pos]],Table11[[#This Row],[T5Pos]])</f>
        <v>14</v>
      </c>
      <c r="AI28" s="17">
        <f>MAX(Table11[[#This Row],[T1Poi]],Table11[[#This Row],[T2Poi]],Table11[[#This Row],[T3Poi]],Table11[[#This Row],[T4Poi]],Table11[[#This Row],[T5Poi]],)</f>
        <v>55</v>
      </c>
      <c r="AJ28" s="45">
        <f>AVERAGE(Table11[[#This Row],[T1Poi]],Table11[[#This Row],[T2Poi]],Table11[[#This Row],[T3Poi]],Table11[[#This Row],[T4Poi]],Table11[[#This Row],[T5Poi]])</f>
        <v>55</v>
      </c>
      <c r="AK28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29" spans="2:37" x14ac:dyDescent="0.25">
      <c r="B29" s="49">
        <v>118</v>
      </c>
      <c r="C29" s="50" t="s">
        <v>103</v>
      </c>
      <c r="D29" s="33" t="str">
        <f>IF(ISNA(VLOOKUP(Table11[[#This Row],[Auto nr.]],Kvali1[[Auto nr.]:[Column1]],6,FALSE)),"",VLOOKUP(Table11[[#This Row],[Auto nr.]],Kvali1[[Auto nr.]:[Column1]],6,FALSE))</f>
        <v/>
      </c>
      <c r="E29" s="33" t="str">
        <f>IF(ISNA(VLOOKUP(Table11[[#This Row],[Auto nr.]],Kvali1[[Auto nr.]:[Column1]],7,FALSE)),"",VLOOKUP(Table11[[#This Row],[Auto nr.]],Kvali1[[Auto nr.]:[Column1]],7,FALSE))</f>
        <v/>
      </c>
      <c r="F29" s="33" t="str">
        <f>IF(ISNA(VLOOKUP(Table11[[#This Row],[Auto nr.]],Kvali1[[Auto nr.]:[Column1]],9,FALSE)),"",VLOOKUP(Table11[[#This Row],[Auto nr.]],Kvali1[[Auto nr.]:[Column1]],9,FALSE))</f>
        <v/>
      </c>
      <c r="G29" s="34" t="str">
        <f>IF(ISNA(VLOOKUP(Table11[[#This Row],[Auto nr.]],Tand1[[Auto nr.]:[Column1]],7,FALSE)),"",VLOOKUP(Table11[[#This Row],[Auto nr.]],Tand1[[Auto nr.]:[Column1]],7,FALSE))</f>
        <v/>
      </c>
      <c r="H29" s="35" t="str">
        <f>IF(ISNA(VLOOKUP(Table11[[#This Row],[Auto nr.]],Tand1[[Auto nr.]:[Column1]],6,FALSE)),"",VLOOKUP(Table11[[#This Row],[Auto nr.]],Tand1[[Auto nr.]:[Column1]],6,FALSE))</f>
        <v/>
      </c>
      <c r="I29" s="40" t="str">
        <f>IF(ISNA(VLOOKUP(Table11[[#This Row],[Auto nr.]],Kvali2[[Auto nr.]:[Column1]],6,FALSE)),"",VLOOKUP(Table11[[#This Row],[Auto nr.]],Kvali2[[Auto nr.]:[Column1]],6,FALSE))</f>
        <v/>
      </c>
      <c r="J29" s="34" t="str">
        <f>IF(ISNA(VLOOKUP(Table11[[#This Row],[Auto nr.]],Kvali2[[Auto nr.]:[Column1]],7,FALSE)),"",VLOOKUP(Table11[[#This Row],[Auto nr.]],Kvali2[[Auto nr.]:[Column1]],7,FALSE))</f>
        <v/>
      </c>
      <c r="K29" s="34" t="str">
        <f>IF(ISNA(VLOOKUP(Table11[[#This Row],[Auto nr.]],Kvali2[[Auto nr.]:[Column1]],9,FALSE)),"",VLOOKUP(Table11[[#This Row],[Auto nr.]],Kvali2[[Auto nr.]:[Column1]],9,FALSE))</f>
        <v/>
      </c>
      <c r="L29" s="34" t="str">
        <f>IF(ISNA(VLOOKUP(Table11[[#This Row],[Auto nr.]],Tand2[[Auto nr.]:[Column1]],7,FALSE)),"",VLOOKUP(Table11[[#This Row],[Auto nr.]],Tand2[[Auto nr.]:[Column1]],7,FALSE))</f>
        <v/>
      </c>
      <c r="M29" s="35" t="str">
        <f>IF(ISNA(VLOOKUP(Table11[[#This Row],[Auto nr.]],Tand2[[Auto nr.]:[Column1]],6,FALSE)),"",VLOOKUP(Table11[[#This Row],[Auto nr.]],Tand2[[Auto nr.]:[Column1]],6,FALSE))</f>
        <v/>
      </c>
      <c r="N29" s="40" t="str">
        <f>IF(ISNA(VLOOKUP(Table11[[#This Row],[Auto nr.]],Kvali3[[Auto nr.]:[Column1]],6,FALSE)),"",VLOOKUP(Table11[[#This Row],[Auto nr.]],Kvali3[[Auto nr.]:[Column1]],6,FALSE))</f>
        <v/>
      </c>
      <c r="O29" s="34" t="str">
        <f>IF(ISNA(VLOOKUP(Table11[[#This Row],[Auto nr.]],Kvali3[[Auto nr.]:[Column1]],7,FALSE)),"",VLOOKUP(Table11[[#This Row],[Auto nr.]],Kvali3[[Auto nr.]:[Column1]],7,FALSE))</f>
        <v/>
      </c>
      <c r="P29" s="34" t="str">
        <f>IF(ISNA(VLOOKUP(Table11[[#This Row],[Auto nr.]],Kvali3[[Auto nr.]:[Column1]],9,FALSE)),"",VLOOKUP(Table11[[#This Row],[Auto nr.]],Kvali3[[Auto nr.]:[Column1]],9,FALSE))</f>
        <v/>
      </c>
      <c r="Q29" s="34" t="str">
        <f>IF(ISNA(VLOOKUP(Table11[[#This Row],[Auto nr.]],Tand3[[Auto nr.]:[Column1]],7,FALSE)),"",VLOOKUP(Table11[[#This Row],[Auto nr.]],Tand3[[Auto nr.]:[Column1]],7,FALSE))</f>
        <v/>
      </c>
      <c r="R29" s="35" t="str">
        <f>IF(ISNA(VLOOKUP(Table11[[#This Row],[Auto nr.]],Tand3[[Auto nr.]:[Column1]],6,FALSE)),"",VLOOKUP(Table11[[#This Row],[Auto nr.]],Tand3[[Auto nr.]:[Column1]],6,FALSE))</f>
        <v/>
      </c>
      <c r="S29" s="40">
        <f>IF(ISNA(VLOOKUP(Table11[[#This Row],[Auto nr.]],Kvali4[[Auto nr.]:[Column1]],6,FALSE)),"",VLOOKUP(Table11[[#This Row],[Auto nr.]],Kvali4[[Auto nr.]:[Column1]],6,FALSE))</f>
        <v>73</v>
      </c>
      <c r="T29" s="34"/>
      <c r="U29" s="34">
        <f>IF(ISNA(VLOOKUP(Table11[[#This Row],[Auto nr.]],Kvali4[[Auto nr.]:[Column1]],9,FALSE)),"",VLOOKUP(Table11[[#This Row],[Auto nr.]],Kvali4[[Auto nr.]:[Column1]],9,FALSE))</f>
        <v>8</v>
      </c>
      <c r="V29" s="34">
        <f>IF(ISNA(VLOOKUP(Table11[[#This Row],[Auto nr.]],Tand4[[Auto nr.]:[Column1]],7,FALSE)),"",VLOOKUP(Table11[[#This Row],[Auto nr.]],Tand4[[Auto nr.]:[Column1]],7,FALSE))</f>
        <v>6</v>
      </c>
      <c r="W29" s="35">
        <f>IF(ISNA(VLOOKUP(Table11[[#This Row],[Auto nr.]],Tand4[[Auto nr.]:[Column1]],6,FALSE)),"",VLOOKUP(Table11[[#This Row],[Auto nr.]],Tand4[[Auto nr.]:[Column1]],6,FALSE))</f>
        <v>64</v>
      </c>
      <c r="X29" s="40" t="str">
        <f>IF(ISNA(VLOOKUP(Table11[[#This Row],[Auto nr.]],Kvali5[[Auto nr.]:[Column1]],6,FALSE)),"",VLOOKUP(Table11[[#This Row],[Auto nr.]],Kvali5[[Auto nr.]:[Column1]],6,FALSE))</f>
        <v/>
      </c>
      <c r="Y29" s="34" t="str">
        <f>IF(ISNA(VLOOKUP(Table11[[#This Row],[Auto nr.]],Kvali5[[Auto nr.]:[Column1]],7,FALSE)),"",VLOOKUP(Table11[[#This Row],[Auto nr.]],Kvali5[[Auto nr.]:[Column1]],7,FALSE))</f>
        <v/>
      </c>
      <c r="Z29" s="34" t="str">
        <f>IF(ISNA(VLOOKUP(Table11[[#This Row],[Auto nr.]],Kvali5[[Auto nr.]:[Column1]],9,FALSE)),"",VLOOKUP(Table11[[#This Row],[Auto nr.]],Kvali5[[Auto nr.]:[Column1]],9,FALSE))</f>
        <v/>
      </c>
      <c r="AA29" s="34" t="str">
        <f>IF(ISNA(VLOOKUP(Table11[[#This Row],[Auto nr.]],Tand5[[Auto nr.]:[Column1]],7,FALSE)),"",VLOOKUP(Table11[[#This Row],[Auto nr.]],Tand5[[Auto nr.]:[Column1]],7,FALSE))</f>
        <v/>
      </c>
      <c r="AB29" s="35" t="str">
        <f>IF(ISNA(VLOOKUP(Table11[[#This Row],[Auto nr.]],Tand5[[Auto nr.]:[Column1]],6,FALSE)),"",VLOOKUP(Table11[[#This Row],[Auto nr.]],Tand5[[Auto nr.]:[Column1]],6,FALSE))</f>
        <v/>
      </c>
      <c r="AC29" s="46">
        <f>MAX(Table11[[#This Row],[Q1Hi]],Table11[[#This Row],[Q2Hi]],Table11[[#This Row],[Q3Hi]],Table11[[#This Row],[Q4Hi]],Table11[[#This Row],[Q5Hi]])</f>
        <v>73</v>
      </c>
      <c r="AD29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73</v>
      </c>
      <c r="AE29" s="43">
        <f>MIN(Table11[[#This Row],[Q1Pos]],Table11[[#This Row],[Q2Pos]],Table11[[#This Row],[Q3Pos]],Table11[[#This Row],[Q4Pos]],Table11[[#This Row],[Q5Pos]])</f>
        <v>8</v>
      </c>
      <c r="AF29" s="44">
        <f>AVERAGE(Table11[[#This Row],[Q1Pos]],Table11[[#This Row],[Q2Pos]],Table11[[#This Row],[Q3Pos]],Table11[[#This Row],[Q4Pos]],Table11[[#This Row],[Q5Pos]])</f>
        <v>8</v>
      </c>
      <c r="AG29" s="17">
        <f>MIN(Table11[[#This Row],[T1Pos]],Table11[[#This Row],[T2Pos]],Table11[[#This Row],[T3Pos]],Table11[[#This Row],[T4Pos]],Table11[[#This Row],[T5Pos]])</f>
        <v>6</v>
      </c>
      <c r="AH29" s="44">
        <f>AVERAGE(Table11[[#This Row],[T1Pos]],Table11[[#This Row],[T2Pos]],Table11[[#This Row],[T3Pos]],Table11[[#This Row],[T4Pos]],Table11[[#This Row],[T5Pos]])</f>
        <v>6</v>
      </c>
      <c r="AI29" s="17">
        <f>MAX(Table11[[#This Row],[T1Poi]],Table11[[#This Row],[T2Poi]],Table11[[#This Row],[T3Poi]],Table11[[#This Row],[T4Poi]],Table11[[#This Row],[T5Poi]],)</f>
        <v>64</v>
      </c>
      <c r="AJ29" s="45">
        <f>AVERAGE(Table11[[#This Row],[T1Poi]],Table11[[#This Row],[T2Poi]],Table11[[#This Row],[T3Poi]],Table11[[#This Row],[T4Poi]],Table11[[#This Row],[T5Poi]])</f>
        <v>64</v>
      </c>
      <c r="AK29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30" spans="2:37" x14ac:dyDescent="0.25">
      <c r="B30" s="49">
        <v>333</v>
      </c>
      <c r="C30" s="50" t="s">
        <v>105</v>
      </c>
      <c r="D30" s="33" t="str">
        <f>IF(ISNA(VLOOKUP(Table11[[#This Row],[Auto nr.]],Kvali1[[Auto nr.]:[Column1]],6,FALSE)),"",VLOOKUP(Table11[[#This Row],[Auto nr.]],Kvali1[[Auto nr.]:[Column1]],6,FALSE))</f>
        <v/>
      </c>
      <c r="E30" s="33" t="str">
        <f>IF(ISNA(VLOOKUP(Table11[[#This Row],[Auto nr.]],Kvali1[[Auto nr.]:[Column1]],7,FALSE)),"",VLOOKUP(Table11[[#This Row],[Auto nr.]],Kvali1[[Auto nr.]:[Column1]],7,FALSE))</f>
        <v/>
      </c>
      <c r="F30" s="33" t="str">
        <f>IF(ISNA(VLOOKUP(Table11[[#This Row],[Auto nr.]],Kvali1[[Auto nr.]:[Column1]],9,FALSE)),"",VLOOKUP(Table11[[#This Row],[Auto nr.]],Kvali1[[Auto nr.]:[Column1]],9,FALSE))</f>
        <v/>
      </c>
      <c r="G30" s="34" t="str">
        <f>IF(ISNA(VLOOKUP(Table11[[#This Row],[Auto nr.]],Tand1[[Auto nr.]:[Column1]],7,FALSE)),"",VLOOKUP(Table11[[#This Row],[Auto nr.]],Tand1[[Auto nr.]:[Column1]],7,FALSE))</f>
        <v/>
      </c>
      <c r="H30" s="35" t="str">
        <f>IF(ISNA(VLOOKUP(Table11[[#This Row],[Auto nr.]],Tand1[[Auto nr.]:[Column1]],6,FALSE)),"",VLOOKUP(Table11[[#This Row],[Auto nr.]],Tand1[[Auto nr.]:[Column1]],6,FALSE))</f>
        <v/>
      </c>
      <c r="I30" s="40" t="str">
        <f>IF(ISNA(VLOOKUP(Table11[[#This Row],[Auto nr.]],Kvali2[[Auto nr.]:[Column1]],6,FALSE)),"",VLOOKUP(Table11[[#This Row],[Auto nr.]],Kvali2[[Auto nr.]:[Column1]],6,FALSE))</f>
        <v/>
      </c>
      <c r="J30" s="34" t="str">
        <f>IF(ISNA(VLOOKUP(Table11[[#This Row],[Auto nr.]],Kvali2[[Auto nr.]:[Column1]],7,FALSE)),"",VLOOKUP(Table11[[#This Row],[Auto nr.]],Kvali2[[Auto nr.]:[Column1]],7,FALSE))</f>
        <v/>
      </c>
      <c r="K30" s="34" t="str">
        <f>IF(ISNA(VLOOKUP(Table11[[#This Row],[Auto nr.]],Kvali2[[Auto nr.]:[Column1]],9,FALSE)),"",VLOOKUP(Table11[[#This Row],[Auto nr.]],Kvali2[[Auto nr.]:[Column1]],9,FALSE))</f>
        <v/>
      </c>
      <c r="L30" s="34" t="str">
        <f>IF(ISNA(VLOOKUP(Table11[[#This Row],[Auto nr.]],Tand2[[Auto nr.]:[Column1]],7,FALSE)),"",VLOOKUP(Table11[[#This Row],[Auto nr.]],Tand2[[Auto nr.]:[Column1]],7,FALSE))</f>
        <v/>
      </c>
      <c r="M30" s="35" t="str">
        <f>IF(ISNA(VLOOKUP(Table11[[#This Row],[Auto nr.]],Tand2[[Auto nr.]:[Column1]],6,FALSE)),"",VLOOKUP(Table11[[#This Row],[Auto nr.]],Tand2[[Auto nr.]:[Column1]],6,FALSE))</f>
        <v/>
      </c>
      <c r="N30" s="40" t="str">
        <f>IF(ISNA(VLOOKUP(Table11[[#This Row],[Auto nr.]],Kvali3[[Auto nr.]:[Column1]],6,FALSE)),"",VLOOKUP(Table11[[#This Row],[Auto nr.]],Kvali3[[Auto nr.]:[Column1]],6,FALSE))</f>
        <v/>
      </c>
      <c r="O30" s="34" t="str">
        <f>IF(ISNA(VLOOKUP(Table11[[#This Row],[Auto nr.]],Kvali3[[Auto nr.]:[Column1]],7,FALSE)),"",VLOOKUP(Table11[[#This Row],[Auto nr.]],Kvali3[[Auto nr.]:[Column1]],7,FALSE))</f>
        <v/>
      </c>
      <c r="P30" s="34" t="str">
        <f>IF(ISNA(VLOOKUP(Table11[[#This Row],[Auto nr.]],Kvali3[[Auto nr.]:[Column1]],9,FALSE)),"",VLOOKUP(Table11[[#This Row],[Auto nr.]],Kvali3[[Auto nr.]:[Column1]],9,FALSE))</f>
        <v/>
      </c>
      <c r="Q30" s="34" t="str">
        <f>IF(ISNA(VLOOKUP(Table11[[#This Row],[Auto nr.]],Tand3[[Auto nr.]:[Column1]],7,FALSE)),"",VLOOKUP(Table11[[#This Row],[Auto nr.]],Tand3[[Auto nr.]:[Column1]],7,FALSE))</f>
        <v/>
      </c>
      <c r="R30" s="35" t="str">
        <f>IF(ISNA(VLOOKUP(Table11[[#This Row],[Auto nr.]],Tand3[[Auto nr.]:[Column1]],6,FALSE)),"",VLOOKUP(Table11[[#This Row],[Auto nr.]],Tand3[[Auto nr.]:[Column1]],6,FALSE))</f>
        <v/>
      </c>
      <c r="S30" s="40">
        <f>IF(ISNA(VLOOKUP(Table11[[#This Row],[Auto nr.]],Kvali4[[Auto nr.]:[Column1]],6,FALSE)),"",VLOOKUP(Table11[[#This Row],[Auto nr.]],Kvali4[[Auto nr.]:[Column1]],6,FALSE))</f>
        <v>67</v>
      </c>
      <c r="T30" s="34">
        <f>IF(ISNA(VLOOKUP(Table11[[#This Row],[Auto nr.]],Kvali4[[Auto nr.]:[Column1]],7,FALSE)),"",VLOOKUP(Table11[[#This Row],[Auto nr.]],Kvali4[[Auto nr.]:[Column1]],7,FALSE))</f>
        <v>53</v>
      </c>
      <c r="U30" s="34">
        <f>IF(ISNA(VLOOKUP(Table11[[#This Row],[Auto nr.]],Kvali4[[Auto nr.]:[Column1]],9,FALSE)),"",VLOOKUP(Table11[[#This Row],[Auto nr.]],Kvali4[[Auto nr.]:[Column1]],9,FALSE))</f>
        <v>9</v>
      </c>
      <c r="V30" s="34">
        <f>IF(ISNA(VLOOKUP(Table11[[#This Row],[Auto nr.]],Tand4[[Auto nr.]:[Column1]],7,FALSE)),"",VLOOKUP(Table11[[#This Row],[Auto nr.]],Tand4[[Auto nr.]:[Column1]],7,FALSE))</f>
        <v>11</v>
      </c>
      <c r="W30" s="35">
        <f>IF(ISNA(VLOOKUP(Table11[[#This Row],[Auto nr.]],Tand4[[Auto nr.]:[Column1]],6,FALSE)),"",VLOOKUP(Table11[[#This Row],[Auto nr.]],Tand4[[Auto nr.]:[Column1]],6,FALSE))</f>
        <v>56</v>
      </c>
      <c r="X30" s="40" t="str">
        <f>IF(ISNA(VLOOKUP(Table11[[#This Row],[Auto nr.]],Kvali5[[Auto nr.]:[Column1]],6,FALSE)),"",VLOOKUP(Table11[[#This Row],[Auto nr.]],Kvali5[[Auto nr.]:[Column1]],6,FALSE))</f>
        <v/>
      </c>
      <c r="Y30" s="34" t="str">
        <f>IF(ISNA(VLOOKUP(Table11[[#This Row],[Auto nr.]],Kvali5[[Auto nr.]:[Column1]],7,FALSE)),"",VLOOKUP(Table11[[#This Row],[Auto nr.]],Kvali5[[Auto nr.]:[Column1]],7,FALSE))</f>
        <v/>
      </c>
      <c r="Z30" s="34" t="str">
        <f>IF(ISNA(VLOOKUP(Table11[[#This Row],[Auto nr.]],Kvali5[[Auto nr.]:[Column1]],9,FALSE)),"",VLOOKUP(Table11[[#This Row],[Auto nr.]],Kvali5[[Auto nr.]:[Column1]],9,FALSE))</f>
        <v/>
      </c>
      <c r="AA30" s="34" t="str">
        <f>IF(ISNA(VLOOKUP(Table11[[#This Row],[Auto nr.]],Tand5[[Auto nr.]:[Column1]],7,FALSE)),"",VLOOKUP(Table11[[#This Row],[Auto nr.]],Tand5[[Auto nr.]:[Column1]],7,FALSE))</f>
        <v/>
      </c>
      <c r="AB30" s="35" t="str">
        <f>IF(ISNA(VLOOKUP(Table11[[#This Row],[Auto nr.]],Tand5[[Auto nr.]:[Column1]],6,FALSE)),"",VLOOKUP(Table11[[#This Row],[Auto nr.]],Tand5[[Auto nr.]:[Column1]],6,FALSE))</f>
        <v/>
      </c>
      <c r="AC30" s="46">
        <f>MAX(Table11[[#This Row],[Q1Hi]],Table11[[#This Row],[Q2Hi]],Table11[[#This Row],[Q3Hi]],Table11[[#This Row],[Q4Hi]],Table11[[#This Row],[Q5Hi]])</f>
        <v>67</v>
      </c>
      <c r="AD30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60</v>
      </c>
      <c r="AE30" s="43">
        <f>MIN(Table11[[#This Row],[Q1Pos]],Table11[[#This Row],[Q2Pos]],Table11[[#This Row],[Q3Pos]],Table11[[#This Row],[Q4Pos]],Table11[[#This Row],[Q5Pos]])</f>
        <v>9</v>
      </c>
      <c r="AF30" s="44">
        <f>AVERAGE(Table11[[#This Row],[Q1Pos]],Table11[[#This Row],[Q2Pos]],Table11[[#This Row],[Q3Pos]],Table11[[#This Row],[Q4Pos]],Table11[[#This Row],[Q5Pos]])</f>
        <v>9</v>
      </c>
      <c r="AG30" s="17">
        <f>MIN(Table11[[#This Row],[T1Pos]],Table11[[#This Row],[T2Pos]],Table11[[#This Row],[T3Pos]],Table11[[#This Row],[T4Pos]],Table11[[#This Row],[T5Pos]])</f>
        <v>11</v>
      </c>
      <c r="AH30" s="44">
        <f>AVERAGE(Table11[[#This Row],[T1Pos]],Table11[[#This Row],[T2Pos]],Table11[[#This Row],[T3Pos]],Table11[[#This Row],[T4Pos]],Table11[[#This Row],[T5Pos]])</f>
        <v>11</v>
      </c>
      <c r="AI30" s="17">
        <f>MAX(Table11[[#This Row],[T1Poi]],Table11[[#This Row],[T2Poi]],Table11[[#This Row],[T3Poi]],Table11[[#This Row],[T4Poi]],Table11[[#This Row],[T5Poi]],)</f>
        <v>56</v>
      </c>
      <c r="AJ30" s="45">
        <f>AVERAGE(Table11[[#This Row],[T1Poi]],Table11[[#This Row],[T2Poi]],Table11[[#This Row],[T3Poi]],Table11[[#This Row],[T4Poi]],Table11[[#This Row],[T5Poi]])</f>
        <v>56</v>
      </c>
      <c r="AK30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31" spans="2:37" x14ac:dyDescent="0.25">
      <c r="B31" s="49">
        <v>20</v>
      </c>
      <c r="C31" s="50" t="s">
        <v>91</v>
      </c>
      <c r="D31" s="33" t="str">
        <f>IF(ISNA(VLOOKUP(Table11[[#This Row],[Auto nr.]],Kvali1[[Auto nr.]:[Column1]],6,FALSE)),"",VLOOKUP(Table11[[#This Row],[Auto nr.]],Kvali1[[Auto nr.]:[Column1]],6,FALSE))</f>
        <v/>
      </c>
      <c r="E31" s="33" t="str">
        <f>IF(ISNA(VLOOKUP(Table11[[#This Row],[Auto nr.]],Kvali1[[Auto nr.]:[Column1]],7,FALSE)),"",VLOOKUP(Table11[[#This Row],[Auto nr.]],Kvali1[[Auto nr.]:[Column1]],7,FALSE))</f>
        <v/>
      </c>
      <c r="F31" s="33" t="str">
        <f>IF(ISNA(VLOOKUP(Table11[[#This Row],[Auto nr.]],Kvali1[[Auto nr.]:[Column1]],9,FALSE)),"",VLOOKUP(Table11[[#This Row],[Auto nr.]],Kvali1[[Auto nr.]:[Column1]],9,FALSE))</f>
        <v/>
      </c>
      <c r="G31" s="34" t="str">
        <f>IF(ISNA(VLOOKUP(Table11[[#This Row],[Auto nr.]],Tand1[[Auto nr.]:[Column1]],7,FALSE)),"",VLOOKUP(Table11[[#This Row],[Auto nr.]],Tand1[[Auto nr.]:[Column1]],7,FALSE))</f>
        <v/>
      </c>
      <c r="H31" s="35" t="str">
        <f>IF(ISNA(VLOOKUP(Table11[[#This Row],[Auto nr.]],Tand1[[Auto nr.]:[Column1]],6,FALSE)),"",VLOOKUP(Table11[[#This Row],[Auto nr.]],Tand1[[Auto nr.]:[Column1]],6,FALSE))</f>
        <v/>
      </c>
      <c r="I31" s="40" t="str">
        <f>IF(ISNA(VLOOKUP(Table11[[#This Row],[Auto nr.]],Kvali2[[Auto nr.]:[Column1]],6,FALSE)),"",VLOOKUP(Table11[[#This Row],[Auto nr.]],Kvali2[[Auto nr.]:[Column1]],6,FALSE))</f>
        <v/>
      </c>
      <c r="J31" s="34" t="str">
        <f>IF(ISNA(VLOOKUP(Table11[[#This Row],[Auto nr.]],Kvali2[[Auto nr.]:[Column1]],7,FALSE)),"",VLOOKUP(Table11[[#This Row],[Auto nr.]],Kvali2[[Auto nr.]:[Column1]],7,FALSE))</f>
        <v/>
      </c>
      <c r="K31" s="34" t="str">
        <f>IF(ISNA(VLOOKUP(Table11[[#This Row],[Auto nr.]],Kvali2[[Auto nr.]:[Column1]],9,FALSE)),"",VLOOKUP(Table11[[#This Row],[Auto nr.]],Kvali2[[Auto nr.]:[Column1]],9,FALSE))</f>
        <v/>
      </c>
      <c r="L31" s="34" t="str">
        <f>IF(ISNA(VLOOKUP(Table11[[#This Row],[Auto nr.]],Tand2[[Auto nr.]:[Column1]],7,FALSE)),"",VLOOKUP(Table11[[#This Row],[Auto nr.]],Tand2[[Auto nr.]:[Column1]],7,FALSE))</f>
        <v/>
      </c>
      <c r="M31" s="35" t="str">
        <f>IF(ISNA(VLOOKUP(Table11[[#This Row],[Auto nr.]],Tand2[[Auto nr.]:[Column1]],6,FALSE)),"",VLOOKUP(Table11[[#This Row],[Auto nr.]],Tand2[[Auto nr.]:[Column1]],6,FALSE))</f>
        <v/>
      </c>
      <c r="N31" s="40">
        <f>IF(ISNA(VLOOKUP(Table11[[#This Row],[Auto nr.]],Kvali3[[Auto nr.]:[Column1]],6,FALSE)),"",VLOOKUP(Table11[[#This Row],[Auto nr.]],Kvali3[[Auto nr.]:[Column1]],6,FALSE))</f>
        <v>69</v>
      </c>
      <c r="O31" s="34">
        <f>IF(ISNA(VLOOKUP(Table11[[#This Row],[Auto nr.]],Kvali3[[Auto nr.]:[Column1]],7,FALSE)),"",VLOOKUP(Table11[[#This Row],[Auto nr.]],Kvali3[[Auto nr.]:[Column1]],7,FALSE))</f>
        <v>47</v>
      </c>
      <c r="P31" s="34">
        <f>IF(ISNA(VLOOKUP(Table11[[#This Row],[Auto nr.]],Kvali3[[Auto nr.]:[Column1]],9,FALSE)),"",VLOOKUP(Table11[[#This Row],[Auto nr.]],Kvali3[[Auto nr.]:[Column1]],9,FALSE))</f>
        <v>12</v>
      </c>
      <c r="Q31" s="34">
        <f>IF(ISNA(VLOOKUP(Table11[[#This Row],[Auto nr.]],Tand3[[Auto nr.]:[Column1]],7,FALSE)),"",VLOOKUP(Table11[[#This Row],[Auto nr.]],Tand3[[Auto nr.]:[Column1]],7,FALSE))</f>
        <v>12</v>
      </c>
      <c r="R31" s="35">
        <f>IF(ISNA(VLOOKUP(Table11[[#This Row],[Auto nr.]],Tand3[[Auto nr.]:[Column1]],6,FALSE)),"",VLOOKUP(Table11[[#This Row],[Auto nr.]],Tand3[[Auto nr.]:[Column1]],6,FALSE))</f>
        <v>56</v>
      </c>
      <c r="S31" s="40" t="str">
        <f>IF(ISNA(VLOOKUP(Table11[[#This Row],[Auto nr.]],Kvali4[[Auto nr.]:[Column1]],6,FALSE)),"",VLOOKUP(Table11[[#This Row],[Auto nr.]],Kvali4[[Auto nr.]:[Column1]],6,FALSE))</f>
        <v/>
      </c>
      <c r="T31" s="34" t="str">
        <f>IF(ISNA(VLOOKUP(Table11[[#This Row],[Auto nr.]],Kvali4[[Auto nr.]:[Column1]],7,FALSE)),"",VLOOKUP(Table11[[#This Row],[Auto nr.]],Kvali4[[Auto nr.]:[Column1]],7,FALSE))</f>
        <v/>
      </c>
      <c r="U31" s="34" t="str">
        <f>IF(ISNA(VLOOKUP(Table11[[#This Row],[Auto nr.]],Kvali4[[Auto nr.]:[Column1]],9,FALSE)),"",VLOOKUP(Table11[[#This Row],[Auto nr.]],Kvali4[[Auto nr.]:[Column1]],9,FALSE))</f>
        <v/>
      </c>
      <c r="V31" s="34" t="str">
        <f>IF(ISNA(VLOOKUP(Table11[[#This Row],[Auto nr.]],Tand4[[Auto nr.]:[Column1]],7,FALSE)),"",VLOOKUP(Table11[[#This Row],[Auto nr.]],Tand4[[Auto nr.]:[Column1]],7,FALSE))</f>
        <v/>
      </c>
      <c r="W31" s="35" t="str">
        <f>IF(ISNA(VLOOKUP(Table11[[#This Row],[Auto nr.]],Tand4[[Auto nr.]:[Column1]],6,FALSE)),"",VLOOKUP(Table11[[#This Row],[Auto nr.]],Tand4[[Auto nr.]:[Column1]],6,FALSE))</f>
        <v/>
      </c>
      <c r="X31" s="40" t="str">
        <f>IF(ISNA(VLOOKUP(Table11[[#This Row],[Auto nr.]],Kvali5[[Auto nr.]:[Column1]],6,FALSE)),"",VLOOKUP(Table11[[#This Row],[Auto nr.]],Kvali5[[Auto nr.]:[Column1]],6,FALSE))</f>
        <v/>
      </c>
      <c r="Y31" s="34" t="str">
        <f>IF(ISNA(VLOOKUP(Table11[[#This Row],[Auto nr.]],Kvali5[[Auto nr.]:[Column1]],7,FALSE)),"",VLOOKUP(Table11[[#This Row],[Auto nr.]],Kvali5[[Auto nr.]:[Column1]],7,FALSE))</f>
        <v/>
      </c>
      <c r="Z31" s="34" t="str">
        <f>IF(ISNA(VLOOKUP(Table11[[#This Row],[Auto nr.]],Kvali5[[Auto nr.]:[Column1]],9,FALSE)),"",VLOOKUP(Table11[[#This Row],[Auto nr.]],Kvali5[[Auto nr.]:[Column1]],9,FALSE))</f>
        <v/>
      </c>
      <c r="AA31" s="34" t="str">
        <f>IF(ISNA(VLOOKUP(Table11[[#This Row],[Auto nr.]],Tand5[[Auto nr.]:[Column1]],7,FALSE)),"",VLOOKUP(Table11[[#This Row],[Auto nr.]],Tand5[[Auto nr.]:[Column1]],7,FALSE))</f>
        <v/>
      </c>
      <c r="AB31" s="35" t="str">
        <f>IF(ISNA(VLOOKUP(Table11[[#This Row],[Auto nr.]],Tand5[[Auto nr.]:[Column1]],6,FALSE)),"",VLOOKUP(Table11[[#This Row],[Auto nr.]],Tand5[[Auto nr.]:[Column1]],6,FALSE))</f>
        <v/>
      </c>
      <c r="AC31" s="46">
        <f>MAX(Table11[[#This Row],[Q1Hi]],Table11[[#This Row],[Q2Hi]],Table11[[#This Row],[Q3Hi]],Table11[[#This Row],[Q4Hi]],Table11[[#This Row],[Q5Hi]])</f>
        <v>69</v>
      </c>
      <c r="AD31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58</v>
      </c>
      <c r="AE31" s="43">
        <f>MIN(Table11[[#This Row],[Q1Pos]],Table11[[#This Row],[Q2Pos]],Table11[[#This Row],[Q3Pos]],Table11[[#This Row],[Q4Pos]],Table11[[#This Row],[Q5Pos]])</f>
        <v>12</v>
      </c>
      <c r="AF31" s="44">
        <f>AVERAGE(Table11[[#This Row],[Q1Pos]],Table11[[#This Row],[Q2Pos]],Table11[[#This Row],[Q3Pos]],Table11[[#This Row],[Q4Pos]],Table11[[#This Row],[Q5Pos]])</f>
        <v>12</v>
      </c>
      <c r="AG31" s="17">
        <f>MIN(Table11[[#This Row],[T1Pos]],Table11[[#This Row],[T2Pos]],Table11[[#This Row],[T3Pos]],Table11[[#This Row],[T4Pos]],Table11[[#This Row],[T5Pos]])</f>
        <v>12</v>
      </c>
      <c r="AH31" s="44">
        <f>AVERAGE(Table11[[#This Row],[T1Pos]],Table11[[#This Row],[T2Pos]],Table11[[#This Row],[T3Pos]],Table11[[#This Row],[T4Pos]],Table11[[#This Row],[T5Pos]])</f>
        <v>12</v>
      </c>
      <c r="AI31" s="17">
        <f>MAX(Table11[[#This Row],[T1Poi]],Table11[[#This Row],[T2Poi]],Table11[[#This Row],[T3Poi]],Table11[[#This Row],[T4Poi]],Table11[[#This Row],[T5Poi]],)</f>
        <v>56</v>
      </c>
      <c r="AJ31" s="45">
        <f>AVERAGE(Table11[[#This Row],[T1Poi]],Table11[[#This Row],[T2Poi]],Table11[[#This Row],[T3Poi]],Table11[[#This Row],[T4Poi]],Table11[[#This Row],[T5Poi]])</f>
        <v>56</v>
      </c>
      <c r="AK31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32" spans="2:37" x14ac:dyDescent="0.25">
      <c r="B32" s="49">
        <v>203</v>
      </c>
      <c r="C32" s="50" t="s">
        <v>21</v>
      </c>
      <c r="D32" s="33">
        <f>IF(ISNA(VLOOKUP(Table11[[#This Row],[Auto nr.]],Kvali1[[Auto nr.]:[Column1]],6,FALSE)),"",VLOOKUP(Table11[[#This Row],[Auto nr.]],Kvali1[[Auto nr.]:[Column1]],6,FALSE))</f>
        <v>74</v>
      </c>
      <c r="E32" s="33"/>
      <c r="F32" s="33">
        <f>IF(ISNA(VLOOKUP(Table11[[#This Row],[Auto nr.]],Kvali1[[Auto nr.]:[Column1]],9,FALSE)),"",VLOOKUP(Table11[[#This Row],[Auto nr.]],Kvali1[[Auto nr.]:[Column1]],9,FALSE))</f>
        <v>10</v>
      </c>
      <c r="G32" s="34">
        <f>IF(ISNA(VLOOKUP(Table11[[#This Row],[Auto nr.]],Tand1[[Auto nr.]:[Column1]],7,FALSE)),"",VLOOKUP(Table11[[#This Row],[Auto nr.]],Tand1[[Auto nr.]:[Column1]],7,FALSE))</f>
        <v>11</v>
      </c>
      <c r="H32" s="35">
        <f>IF(ISNA(VLOOKUP(Table11[[#This Row],[Auto nr.]],Tand1[[Auto nr.]:[Column1]],6,FALSE)),"",VLOOKUP(Table11[[#This Row],[Auto nr.]],Tand1[[Auto nr.]:[Column1]],6,FALSE))</f>
        <v>56</v>
      </c>
      <c r="I32" s="40" t="str">
        <f>IF(ISNA(VLOOKUP(Table11[[#This Row],[Auto nr.]],Kvali2[[Auto nr.]:[Column1]],6,FALSE)),"",VLOOKUP(Table11[[#This Row],[Auto nr.]],Kvali2[[Auto nr.]:[Column1]],6,FALSE))</f>
        <v/>
      </c>
      <c r="J32" s="34" t="str">
        <f>IF(ISNA(VLOOKUP(Table11[[#This Row],[Auto nr.]],Kvali2[[Auto nr.]:[Column1]],7,FALSE)),"",VLOOKUP(Table11[[#This Row],[Auto nr.]],Kvali2[[Auto nr.]:[Column1]],7,FALSE))</f>
        <v/>
      </c>
      <c r="K32" s="34" t="str">
        <f>IF(ISNA(VLOOKUP(Table11[[#This Row],[Auto nr.]],Kvali2[[Auto nr.]:[Column1]],9,FALSE)),"",VLOOKUP(Table11[[#This Row],[Auto nr.]],Kvali2[[Auto nr.]:[Column1]],9,FALSE))</f>
        <v/>
      </c>
      <c r="L32" s="34" t="str">
        <f>IF(ISNA(VLOOKUP(Table11[[#This Row],[Auto nr.]],Tand2[[Auto nr.]:[Column1]],7,FALSE)),"",VLOOKUP(Table11[[#This Row],[Auto nr.]],Tand2[[Auto nr.]:[Column1]],7,FALSE))</f>
        <v/>
      </c>
      <c r="M32" s="35" t="str">
        <f>IF(ISNA(VLOOKUP(Table11[[#This Row],[Auto nr.]],Tand2[[Auto nr.]:[Column1]],6,FALSE)),"",VLOOKUP(Table11[[#This Row],[Auto nr.]],Tand2[[Auto nr.]:[Column1]],6,FALSE))</f>
        <v/>
      </c>
      <c r="N32" s="40" t="str">
        <f>IF(ISNA(VLOOKUP(Table11[[#This Row],[Auto nr.]],Kvali3[[Auto nr.]:[Column1]],6,FALSE)),"",VLOOKUP(Table11[[#This Row],[Auto nr.]],Kvali3[[Auto nr.]:[Column1]],6,FALSE))</f>
        <v/>
      </c>
      <c r="O32" s="34" t="str">
        <f>IF(ISNA(VLOOKUP(Table11[[#This Row],[Auto nr.]],Kvali3[[Auto nr.]:[Column1]],7,FALSE)),"",VLOOKUP(Table11[[#This Row],[Auto nr.]],Kvali3[[Auto nr.]:[Column1]],7,FALSE))</f>
        <v/>
      </c>
      <c r="P32" s="34" t="str">
        <f>IF(ISNA(VLOOKUP(Table11[[#This Row],[Auto nr.]],Kvali3[[Auto nr.]:[Column1]],9,FALSE)),"",VLOOKUP(Table11[[#This Row],[Auto nr.]],Kvali3[[Auto nr.]:[Column1]],9,FALSE))</f>
        <v/>
      </c>
      <c r="Q32" s="34" t="str">
        <f>IF(ISNA(VLOOKUP(Table11[[#This Row],[Auto nr.]],Tand3[[Auto nr.]:[Column1]],7,FALSE)),"",VLOOKUP(Table11[[#This Row],[Auto nr.]],Tand3[[Auto nr.]:[Column1]],7,FALSE))</f>
        <v/>
      </c>
      <c r="R32" s="35" t="str">
        <f>IF(ISNA(VLOOKUP(Table11[[#This Row],[Auto nr.]],Tand3[[Auto nr.]:[Column1]],6,FALSE)),"",VLOOKUP(Table11[[#This Row],[Auto nr.]],Tand3[[Auto nr.]:[Column1]],6,FALSE))</f>
        <v/>
      </c>
      <c r="S32" s="40" t="str">
        <f>IF(ISNA(VLOOKUP(Table11[[#This Row],[Auto nr.]],Kvali4[[Auto nr.]:[Column1]],6,FALSE)),"",VLOOKUP(Table11[[#This Row],[Auto nr.]],Kvali4[[Auto nr.]:[Column1]],6,FALSE))</f>
        <v/>
      </c>
      <c r="T32" s="34" t="str">
        <f>IF(ISNA(VLOOKUP(Table11[[#This Row],[Auto nr.]],Kvali4[[Auto nr.]:[Column1]],7,FALSE)),"",VLOOKUP(Table11[[#This Row],[Auto nr.]],Kvali4[[Auto nr.]:[Column1]],7,FALSE))</f>
        <v/>
      </c>
      <c r="U32" s="34" t="str">
        <f>IF(ISNA(VLOOKUP(Table11[[#This Row],[Auto nr.]],Kvali4[[Auto nr.]:[Column1]],9,FALSE)),"",VLOOKUP(Table11[[#This Row],[Auto nr.]],Kvali4[[Auto nr.]:[Column1]],9,FALSE))</f>
        <v/>
      </c>
      <c r="V32" s="34" t="str">
        <f>IF(ISNA(VLOOKUP(Table11[[#This Row],[Auto nr.]],Tand4[[Auto nr.]:[Column1]],7,FALSE)),"",VLOOKUP(Table11[[#This Row],[Auto nr.]],Tand4[[Auto nr.]:[Column1]],7,FALSE))</f>
        <v/>
      </c>
      <c r="W32" s="35" t="str">
        <f>IF(ISNA(VLOOKUP(Table11[[#This Row],[Auto nr.]],Tand4[[Auto nr.]:[Column1]],6,FALSE)),"",VLOOKUP(Table11[[#This Row],[Auto nr.]],Tand4[[Auto nr.]:[Column1]],6,FALSE))</f>
        <v/>
      </c>
      <c r="X32" s="40" t="str">
        <f>IF(ISNA(VLOOKUP(Table11[[#This Row],[Auto nr.]],Kvali5[[Auto nr.]:[Column1]],6,FALSE)),"",VLOOKUP(Table11[[#This Row],[Auto nr.]],Kvali5[[Auto nr.]:[Column1]],6,FALSE))</f>
        <v/>
      </c>
      <c r="Y32" s="34" t="str">
        <f>IF(ISNA(VLOOKUP(Table11[[#This Row],[Auto nr.]],Kvali5[[Auto nr.]:[Column1]],7,FALSE)),"",VLOOKUP(Table11[[#This Row],[Auto nr.]],Kvali5[[Auto nr.]:[Column1]],7,FALSE))</f>
        <v/>
      </c>
      <c r="Z32" s="34" t="str">
        <f>IF(ISNA(VLOOKUP(Table11[[#This Row],[Auto nr.]],Kvali5[[Auto nr.]:[Column1]],9,FALSE)),"",VLOOKUP(Table11[[#This Row],[Auto nr.]],Kvali5[[Auto nr.]:[Column1]],9,FALSE))</f>
        <v/>
      </c>
      <c r="AA32" s="34" t="str">
        <f>IF(ISNA(VLOOKUP(Table11[[#This Row],[Auto nr.]],Tand5[[Auto nr.]:[Column1]],7,FALSE)),"",VLOOKUP(Table11[[#This Row],[Auto nr.]],Tand5[[Auto nr.]:[Column1]],7,FALSE))</f>
        <v/>
      </c>
      <c r="AB32" s="35" t="str">
        <f>IF(ISNA(VLOOKUP(Table11[[#This Row],[Auto nr.]],Tand5[[Auto nr.]:[Column1]],6,FALSE)),"",VLOOKUP(Table11[[#This Row],[Auto nr.]],Tand5[[Auto nr.]:[Column1]],6,FALSE))</f>
        <v/>
      </c>
      <c r="AC32" s="46">
        <f>MAX(Table11[[#This Row],[Q1Hi]],Table11[[#This Row],[Q2Hi]],Table11[[#This Row],[Q3Hi]],Table11[[#This Row],[Q4Hi]],Table11[[#This Row],[Q5Hi]])</f>
        <v>74</v>
      </c>
      <c r="AD32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74</v>
      </c>
      <c r="AE32" s="43">
        <f>MIN(Table11[[#This Row],[Q1Pos]],Table11[[#This Row],[Q2Pos]],Table11[[#This Row],[Q3Pos]],Table11[[#This Row],[Q4Pos]],Table11[[#This Row],[Q5Pos]])</f>
        <v>10</v>
      </c>
      <c r="AF32" s="44">
        <f>AVERAGE(Table11[[#This Row],[Q1Pos]],Table11[[#This Row],[Q2Pos]],Table11[[#This Row],[Q3Pos]],Table11[[#This Row],[Q4Pos]],Table11[[#This Row],[Q5Pos]])</f>
        <v>10</v>
      </c>
      <c r="AG32" s="17">
        <f>MIN(Table11[[#This Row],[T1Pos]],Table11[[#This Row],[T2Pos]],Table11[[#This Row],[T3Pos]],Table11[[#This Row],[T4Pos]],Table11[[#This Row],[T5Pos]])</f>
        <v>11</v>
      </c>
      <c r="AH32" s="44">
        <f>AVERAGE(Table11[[#This Row],[T1Pos]],Table11[[#This Row],[T2Pos]],Table11[[#This Row],[T3Pos]],Table11[[#This Row],[T4Pos]],Table11[[#This Row],[T5Pos]])</f>
        <v>11</v>
      </c>
      <c r="AI32" s="17">
        <f>MAX(Table11[[#This Row],[T1Poi]],Table11[[#This Row],[T2Poi]],Table11[[#This Row],[T3Poi]],Table11[[#This Row],[T4Poi]],Table11[[#This Row],[T5Poi]],)</f>
        <v>56</v>
      </c>
      <c r="AJ32" s="45">
        <f>AVERAGE(Table11[[#This Row],[T1Poi]],Table11[[#This Row],[T2Poi]],Table11[[#This Row],[T3Poi]],Table11[[#This Row],[T4Poi]],Table11[[#This Row],[T5Poi]])</f>
        <v>56</v>
      </c>
      <c r="AK32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33" spans="2:37" x14ac:dyDescent="0.25">
      <c r="B33" s="49">
        <v>102</v>
      </c>
      <c r="C33" s="50" t="s">
        <v>61</v>
      </c>
      <c r="D33" s="33" t="str">
        <f>IF(ISNA(VLOOKUP(Table11[[#This Row],[Auto nr.]],Kvali1[[Auto nr.]:[Column1]],6,FALSE)),"",VLOOKUP(Table11[[#This Row],[Auto nr.]],Kvali1[[Auto nr.]:[Column1]],6,FALSE))</f>
        <v/>
      </c>
      <c r="E33" s="33" t="str">
        <f>IF(ISNA(VLOOKUP(Table11[[#This Row],[Auto nr.]],Kvali1[[Auto nr.]:[Column1]],7,FALSE)),"",VLOOKUP(Table11[[#This Row],[Auto nr.]],Kvali1[[Auto nr.]:[Column1]],7,FALSE))</f>
        <v/>
      </c>
      <c r="F33" s="33" t="str">
        <f>IF(ISNA(VLOOKUP(Table11[[#This Row],[Auto nr.]],Kvali1[[Auto nr.]:[Column1]],9,FALSE)),"",VLOOKUP(Table11[[#This Row],[Auto nr.]],Kvali1[[Auto nr.]:[Column1]],9,FALSE))</f>
        <v/>
      </c>
      <c r="G33" s="34" t="str">
        <f>IF(ISNA(VLOOKUP(Table11[[#This Row],[Auto nr.]],Tand1[[Auto nr.]:[Column1]],7,FALSE)),"",VLOOKUP(Table11[[#This Row],[Auto nr.]],Tand1[[Auto nr.]:[Column1]],7,FALSE))</f>
        <v/>
      </c>
      <c r="H33" s="35" t="str">
        <f>IF(ISNA(VLOOKUP(Table11[[#This Row],[Auto nr.]],Tand1[[Auto nr.]:[Column1]],6,FALSE)),"",VLOOKUP(Table11[[#This Row],[Auto nr.]],Tand1[[Auto nr.]:[Column1]],6,FALSE))</f>
        <v/>
      </c>
      <c r="I33" s="40">
        <f>IF(ISNA(VLOOKUP(Table11[[#This Row],[Auto nr.]],Kvali2[[Auto nr.]:[Column1]],6,FALSE)),"",VLOOKUP(Table11[[#This Row],[Auto nr.]],Kvali2[[Auto nr.]:[Column1]],6,FALSE))</f>
        <v>72</v>
      </c>
      <c r="J33" s="34">
        <f>IF(ISNA(VLOOKUP(Table11[[#This Row],[Auto nr.]],Kvali2[[Auto nr.]:[Column1]],7,FALSE)),"",VLOOKUP(Table11[[#This Row],[Auto nr.]],Kvali2[[Auto nr.]:[Column1]],7,FALSE))</f>
        <v>60</v>
      </c>
      <c r="K33" s="34">
        <f>IF(ISNA(VLOOKUP(Table11[[#This Row],[Auto nr.]],Kvali2[[Auto nr.]:[Column1]],9,FALSE)),"",VLOOKUP(Table11[[#This Row],[Auto nr.]],Kvali2[[Auto nr.]:[Column1]],9,FALSE))</f>
        <v>15</v>
      </c>
      <c r="L33" s="34">
        <f>IF(ISNA(VLOOKUP(Table11[[#This Row],[Auto nr.]],Tand2[[Auto nr.]:[Column1]],7,FALSE)),"",VLOOKUP(Table11[[#This Row],[Auto nr.]],Tand2[[Auto nr.]:[Column1]],7,FALSE))</f>
        <v>14</v>
      </c>
      <c r="M33" s="35">
        <f>IF(ISNA(VLOOKUP(Table11[[#This Row],[Auto nr.]],Tand2[[Auto nr.]:[Column1]],6,FALSE)),"",VLOOKUP(Table11[[#This Row],[Auto nr.]],Tand2[[Auto nr.]:[Column1]],6,FALSE))</f>
        <v>55</v>
      </c>
      <c r="N33" s="40" t="str">
        <f>IF(ISNA(VLOOKUP(Table11[[#This Row],[Auto nr.]],Kvali3[[Auto nr.]:[Column1]],6,FALSE)),"",VLOOKUP(Table11[[#This Row],[Auto nr.]],Kvali3[[Auto nr.]:[Column1]],6,FALSE))</f>
        <v/>
      </c>
      <c r="O33" s="34" t="str">
        <f>IF(ISNA(VLOOKUP(Table11[[#This Row],[Auto nr.]],Kvali3[[Auto nr.]:[Column1]],7,FALSE)),"",VLOOKUP(Table11[[#This Row],[Auto nr.]],Kvali3[[Auto nr.]:[Column1]],7,FALSE))</f>
        <v/>
      </c>
      <c r="P33" s="34" t="str">
        <f>IF(ISNA(VLOOKUP(Table11[[#This Row],[Auto nr.]],Kvali3[[Auto nr.]:[Column1]],9,FALSE)),"",VLOOKUP(Table11[[#This Row],[Auto nr.]],Kvali3[[Auto nr.]:[Column1]],9,FALSE))</f>
        <v/>
      </c>
      <c r="Q33" s="34" t="str">
        <f>IF(ISNA(VLOOKUP(Table11[[#This Row],[Auto nr.]],Tand3[[Auto nr.]:[Column1]],7,FALSE)),"",VLOOKUP(Table11[[#This Row],[Auto nr.]],Tand3[[Auto nr.]:[Column1]],7,FALSE))</f>
        <v/>
      </c>
      <c r="R33" s="35" t="str">
        <f>IF(ISNA(VLOOKUP(Table11[[#This Row],[Auto nr.]],Tand3[[Auto nr.]:[Column1]],6,FALSE)),"",VLOOKUP(Table11[[#This Row],[Auto nr.]],Tand3[[Auto nr.]:[Column1]],6,FALSE))</f>
        <v/>
      </c>
      <c r="S33" s="40" t="str">
        <f>IF(ISNA(VLOOKUP(Table11[[#This Row],[Auto nr.]],Kvali4[[Auto nr.]:[Column1]],6,FALSE)),"",VLOOKUP(Table11[[#This Row],[Auto nr.]],Kvali4[[Auto nr.]:[Column1]],6,FALSE))</f>
        <v/>
      </c>
      <c r="T33" s="34" t="str">
        <f>IF(ISNA(VLOOKUP(Table11[[#This Row],[Auto nr.]],Kvali4[[Auto nr.]:[Column1]],7,FALSE)),"",VLOOKUP(Table11[[#This Row],[Auto nr.]],Kvali4[[Auto nr.]:[Column1]],7,FALSE))</f>
        <v/>
      </c>
      <c r="U33" s="34" t="str">
        <f>IF(ISNA(VLOOKUP(Table11[[#This Row],[Auto nr.]],Kvali4[[Auto nr.]:[Column1]],9,FALSE)),"",VLOOKUP(Table11[[#This Row],[Auto nr.]],Kvali4[[Auto nr.]:[Column1]],9,FALSE))</f>
        <v/>
      </c>
      <c r="V33" s="34" t="str">
        <f>IF(ISNA(VLOOKUP(Table11[[#This Row],[Auto nr.]],Tand4[[Auto nr.]:[Column1]],7,FALSE)),"",VLOOKUP(Table11[[#This Row],[Auto nr.]],Tand4[[Auto nr.]:[Column1]],7,FALSE))</f>
        <v/>
      </c>
      <c r="W33" s="35" t="str">
        <f>IF(ISNA(VLOOKUP(Table11[[#This Row],[Auto nr.]],Tand4[[Auto nr.]:[Column1]],6,FALSE)),"",VLOOKUP(Table11[[#This Row],[Auto nr.]],Tand4[[Auto nr.]:[Column1]],6,FALSE))</f>
        <v/>
      </c>
      <c r="X33" s="40" t="str">
        <f>IF(ISNA(VLOOKUP(Table11[[#This Row],[Auto nr.]],Kvali5[[Auto nr.]:[Column1]],6,FALSE)),"",VLOOKUP(Table11[[#This Row],[Auto nr.]],Kvali5[[Auto nr.]:[Column1]],6,FALSE))</f>
        <v/>
      </c>
      <c r="Y33" s="34" t="str">
        <f>IF(ISNA(VLOOKUP(Table11[[#This Row],[Auto nr.]],Kvali5[[Auto nr.]:[Column1]],7,FALSE)),"",VLOOKUP(Table11[[#This Row],[Auto nr.]],Kvali5[[Auto nr.]:[Column1]],7,FALSE))</f>
        <v/>
      </c>
      <c r="Z33" s="34" t="str">
        <f>IF(ISNA(VLOOKUP(Table11[[#This Row],[Auto nr.]],Kvali5[[Auto nr.]:[Column1]],9,FALSE)),"",VLOOKUP(Table11[[#This Row],[Auto nr.]],Kvali5[[Auto nr.]:[Column1]],9,FALSE))</f>
        <v/>
      </c>
      <c r="AA33" s="34" t="str">
        <f>IF(ISNA(VLOOKUP(Table11[[#This Row],[Auto nr.]],Tand5[[Auto nr.]:[Column1]],7,FALSE)),"",VLOOKUP(Table11[[#This Row],[Auto nr.]],Tand5[[Auto nr.]:[Column1]],7,FALSE))</f>
        <v/>
      </c>
      <c r="AB33" s="35" t="str">
        <f>IF(ISNA(VLOOKUP(Table11[[#This Row],[Auto nr.]],Tand5[[Auto nr.]:[Column1]],6,FALSE)),"",VLOOKUP(Table11[[#This Row],[Auto nr.]],Tand5[[Auto nr.]:[Column1]],6,FALSE))</f>
        <v/>
      </c>
      <c r="AC33" s="46">
        <f>MAX(Table11[[#This Row],[Q1Hi]],Table11[[#This Row],[Q2Hi]],Table11[[#This Row],[Q3Hi]],Table11[[#This Row],[Q4Hi]],Table11[[#This Row],[Q5Hi]])</f>
        <v>72</v>
      </c>
      <c r="AD33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66</v>
      </c>
      <c r="AE33" s="43">
        <f>MIN(Table11[[#This Row],[Q1Pos]],Table11[[#This Row],[Q2Pos]],Table11[[#This Row],[Q3Pos]],Table11[[#This Row],[Q4Pos]],Table11[[#This Row],[Q5Pos]])</f>
        <v>15</v>
      </c>
      <c r="AF33" s="44">
        <f>AVERAGE(Table11[[#This Row],[Q1Pos]],Table11[[#This Row],[Q2Pos]],Table11[[#This Row],[Q3Pos]],Table11[[#This Row],[Q4Pos]],Table11[[#This Row],[Q5Pos]])</f>
        <v>15</v>
      </c>
      <c r="AG33" s="17">
        <f>MIN(Table11[[#This Row],[T1Pos]],Table11[[#This Row],[T2Pos]],Table11[[#This Row],[T3Pos]],Table11[[#This Row],[T4Pos]],Table11[[#This Row],[T5Pos]])</f>
        <v>14</v>
      </c>
      <c r="AH33" s="44">
        <f>AVERAGE(Table11[[#This Row],[T1Pos]],Table11[[#This Row],[T2Pos]],Table11[[#This Row],[T3Pos]],Table11[[#This Row],[T4Pos]],Table11[[#This Row],[T5Pos]])</f>
        <v>14</v>
      </c>
      <c r="AI33" s="17">
        <f>MAX(Table11[[#This Row],[T1Poi]],Table11[[#This Row],[T2Poi]],Table11[[#This Row],[T3Poi]],Table11[[#This Row],[T4Poi]],Table11[[#This Row],[T5Poi]],)</f>
        <v>55</v>
      </c>
      <c r="AJ33" s="45">
        <f>AVERAGE(Table11[[#This Row],[T1Poi]],Table11[[#This Row],[T2Poi]],Table11[[#This Row],[T3Poi]],Table11[[#This Row],[T4Poi]],Table11[[#This Row],[T5Poi]])</f>
        <v>55</v>
      </c>
      <c r="AK33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34" spans="2:37" x14ac:dyDescent="0.25">
      <c r="B34" s="49">
        <v>47</v>
      </c>
      <c r="C34" s="50" t="s">
        <v>95</v>
      </c>
      <c r="D34" s="33">
        <f>IF(ISNA(VLOOKUP(Table11[[#This Row],[Auto nr.]],Kvali1[[Auto nr.]:[Column1]],6,FALSE)),"",VLOOKUP(Table11[[#This Row],[Auto nr.]],Kvali1[[Auto nr.]:[Column1]],6,FALSE))</f>
        <v>65</v>
      </c>
      <c r="E34" s="33">
        <f>IF(ISNA(VLOOKUP(Table11[[#This Row],[Auto nr.]],Kvali1[[Auto nr.]:[Column1]],7,FALSE)),"",VLOOKUP(Table11[[#This Row],[Auto nr.]],Kvali1[[Auto nr.]:[Column1]],7,FALSE))</f>
        <v>51</v>
      </c>
      <c r="F34" s="33">
        <f>IF(ISNA(VLOOKUP(Table11[[#This Row],[Auto nr.]],Kvali1[[Auto nr.]:[Column1]],9,FALSE)),"",VLOOKUP(Table11[[#This Row],[Auto nr.]],Kvali1[[Auto nr.]:[Column1]],9,FALSE))</f>
        <v>18</v>
      </c>
      <c r="G34" s="34">
        <f>IF(ISNA(VLOOKUP(Table11[[#This Row],[Auto nr.]],Tand1[[Auto nr.]:[Column1]],7,FALSE)),"",VLOOKUP(Table11[[#This Row],[Auto nr.]],Tand1[[Auto nr.]:[Column1]],7,FALSE))</f>
        <v>19</v>
      </c>
      <c r="H34" s="35">
        <f>IF(ISNA(VLOOKUP(Table11[[#This Row],[Auto nr.]],Tand1[[Auto nr.]:[Column1]],6,FALSE)),"",VLOOKUP(Table11[[#This Row],[Auto nr.]],Tand1[[Auto nr.]:[Column1]],6,FALSE))</f>
        <v>24.5</v>
      </c>
      <c r="I34" s="40" t="str">
        <f>IF(ISNA(VLOOKUP(Table11[[#This Row],[Auto nr.]],Kvali2[[Auto nr.]:[Column1]],6,FALSE)),"",VLOOKUP(Table11[[#This Row],[Auto nr.]],Kvali2[[Auto nr.]:[Column1]],6,FALSE))</f>
        <v/>
      </c>
      <c r="J34" s="34" t="str">
        <f>IF(ISNA(VLOOKUP(Table11[[#This Row],[Auto nr.]],Kvali2[[Auto nr.]:[Column1]],7,FALSE)),"",VLOOKUP(Table11[[#This Row],[Auto nr.]],Kvali2[[Auto nr.]:[Column1]],7,FALSE))</f>
        <v/>
      </c>
      <c r="K34" s="34" t="str">
        <f>IF(ISNA(VLOOKUP(Table11[[#This Row],[Auto nr.]],Kvali2[[Auto nr.]:[Column1]],9,FALSE)),"",VLOOKUP(Table11[[#This Row],[Auto nr.]],Kvali2[[Auto nr.]:[Column1]],9,FALSE))</f>
        <v/>
      </c>
      <c r="L34" s="34" t="str">
        <f>IF(ISNA(VLOOKUP(Table11[[#This Row],[Auto nr.]],Tand2[[Auto nr.]:[Column1]],7,FALSE)),"",VLOOKUP(Table11[[#This Row],[Auto nr.]],Tand2[[Auto nr.]:[Column1]],7,FALSE))</f>
        <v/>
      </c>
      <c r="M34" s="35" t="str">
        <f>IF(ISNA(VLOOKUP(Table11[[#This Row],[Auto nr.]],Tand2[[Auto nr.]:[Column1]],6,FALSE)),"",VLOOKUP(Table11[[#This Row],[Auto nr.]],Tand2[[Auto nr.]:[Column1]],6,FALSE))</f>
        <v/>
      </c>
      <c r="N34" s="40">
        <f>IF(ISNA(VLOOKUP(Table11[[#This Row],[Auto nr.]],Kvali3[[Auto nr.]:[Column1]],6,FALSE)),"",VLOOKUP(Table11[[#This Row],[Auto nr.]],Kvali3[[Auto nr.]:[Column1]],6,FALSE))</f>
        <v>43</v>
      </c>
      <c r="O34" s="34"/>
      <c r="P34" s="34">
        <f>IF(ISNA(VLOOKUP(Table11[[#This Row],[Auto nr.]],Kvali3[[Auto nr.]:[Column1]],9,FALSE)),"",VLOOKUP(Table11[[#This Row],[Auto nr.]],Kvali3[[Auto nr.]:[Column1]],9,FALSE))</f>
        <v>16</v>
      </c>
      <c r="Q34" s="34">
        <f>IF(ISNA(VLOOKUP(Table11[[#This Row],[Auto nr.]],Tand3[[Auto nr.]:[Column1]],7,FALSE)),"",VLOOKUP(Table11[[#This Row],[Auto nr.]],Tand3[[Auto nr.]:[Column1]],7,FALSE))</f>
        <v>17</v>
      </c>
      <c r="R34" s="35">
        <f>IF(ISNA(VLOOKUP(Table11[[#This Row],[Auto nr.]],Tand3[[Auto nr.]:[Column1]],6,FALSE)),"",VLOOKUP(Table11[[#This Row],[Auto nr.]],Tand3[[Auto nr.]:[Column1]],6,FALSE))</f>
        <v>25</v>
      </c>
      <c r="S34" s="40" t="str">
        <f>IF(ISNA(VLOOKUP(Table11[[#This Row],[Auto nr.]],Kvali4[[Auto nr.]:[Column1]],6,FALSE)),"",VLOOKUP(Table11[[#This Row],[Auto nr.]],Kvali4[[Auto nr.]:[Column1]],6,FALSE))</f>
        <v/>
      </c>
      <c r="T34" s="34" t="str">
        <f>IF(ISNA(VLOOKUP(Table11[[#This Row],[Auto nr.]],Kvali4[[Auto nr.]:[Column1]],7,FALSE)),"",VLOOKUP(Table11[[#This Row],[Auto nr.]],Kvali4[[Auto nr.]:[Column1]],7,FALSE))</f>
        <v/>
      </c>
      <c r="U34" s="34" t="str">
        <f>IF(ISNA(VLOOKUP(Table11[[#This Row],[Auto nr.]],Kvali4[[Auto nr.]:[Column1]],9,FALSE)),"",VLOOKUP(Table11[[#This Row],[Auto nr.]],Kvali4[[Auto nr.]:[Column1]],9,FALSE))</f>
        <v/>
      </c>
      <c r="V34" s="34" t="str">
        <f>IF(ISNA(VLOOKUP(Table11[[#This Row],[Auto nr.]],Tand4[[Auto nr.]:[Column1]],7,FALSE)),"",VLOOKUP(Table11[[#This Row],[Auto nr.]],Tand4[[Auto nr.]:[Column1]],7,FALSE))</f>
        <v/>
      </c>
      <c r="W34" s="35" t="str">
        <f>IF(ISNA(VLOOKUP(Table11[[#This Row],[Auto nr.]],Tand4[[Auto nr.]:[Column1]],6,FALSE)),"",VLOOKUP(Table11[[#This Row],[Auto nr.]],Tand4[[Auto nr.]:[Column1]],6,FALSE))</f>
        <v/>
      </c>
      <c r="X34" s="40" t="str">
        <f>IF(ISNA(VLOOKUP(Table11[[#This Row],[Auto nr.]],Kvali5[[Auto nr.]:[Column1]],6,FALSE)),"",VLOOKUP(Table11[[#This Row],[Auto nr.]],Kvali5[[Auto nr.]:[Column1]],6,FALSE))</f>
        <v/>
      </c>
      <c r="Y34" s="34" t="str">
        <f>IF(ISNA(VLOOKUP(Table11[[#This Row],[Auto nr.]],Kvali5[[Auto nr.]:[Column1]],7,FALSE)),"",VLOOKUP(Table11[[#This Row],[Auto nr.]],Kvali5[[Auto nr.]:[Column1]],7,FALSE))</f>
        <v/>
      </c>
      <c r="Z34" s="34" t="str">
        <f>IF(ISNA(VLOOKUP(Table11[[#This Row],[Auto nr.]],Kvali5[[Auto nr.]:[Column1]],9,FALSE)),"",VLOOKUP(Table11[[#This Row],[Auto nr.]],Kvali5[[Auto nr.]:[Column1]],9,FALSE))</f>
        <v/>
      </c>
      <c r="AA34" s="34" t="str">
        <f>IF(ISNA(VLOOKUP(Table11[[#This Row],[Auto nr.]],Tand5[[Auto nr.]:[Column1]],7,FALSE)),"",VLOOKUP(Table11[[#This Row],[Auto nr.]],Tand5[[Auto nr.]:[Column1]],7,FALSE))</f>
        <v/>
      </c>
      <c r="AB34" s="35" t="str">
        <f>IF(ISNA(VLOOKUP(Table11[[#This Row],[Auto nr.]],Tand5[[Auto nr.]:[Column1]],6,FALSE)),"",VLOOKUP(Table11[[#This Row],[Auto nr.]],Tand5[[Auto nr.]:[Column1]],6,FALSE))</f>
        <v/>
      </c>
      <c r="AC34" s="46">
        <f>MAX(Table11[[#This Row],[Q1Hi]],Table11[[#This Row],[Q2Hi]],Table11[[#This Row],[Q3Hi]],Table11[[#This Row],[Q4Hi]],Table11[[#This Row],[Q5Hi]])</f>
        <v>65</v>
      </c>
      <c r="AD34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53</v>
      </c>
      <c r="AE34" s="43">
        <f>MIN(Table11[[#This Row],[Q1Pos]],Table11[[#This Row],[Q2Pos]],Table11[[#This Row],[Q3Pos]],Table11[[#This Row],[Q4Pos]],Table11[[#This Row],[Q5Pos]])</f>
        <v>16</v>
      </c>
      <c r="AF34" s="44">
        <f>AVERAGE(Table11[[#This Row],[Q1Pos]],Table11[[#This Row],[Q2Pos]],Table11[[#This Row],[Q3Pos]],Table11[[#This Row],[Q4Pos]],Table11[[#This Row],[Q5Pos]])</f>
        <v>17</v>
      </c>
      <c r="AG34" s="17">
        <f>MIN(Table11[[#This Row],[T1Pos]],Table11[[#This Row],[T2Pos]],Table11[[#This Row],[T3Pos]],Table11[[#This Row],[T4Pos]],Table11[[#This Row],[T5Pos]])</f>
        <v>17</v>
      </c>
      <c r="AH34" s="44">
        <f>AVERAGE(Table11[[#This Row],[T1Pos]],Table11[[#This Row],[T2Pos]],Table11[[#This Row],[T3Pos]],Table11[[#This Row],[T4Pos]],Table11[[#This Row],[T5Pos]])</f>
        <v>18</v>
      </c>
      <c r="AI34" s="17">
        <f>MAX(Table11[[#This Row],[T1Poi]],Table11[[#This Row],[T2Poi]],Table11[[#This Row],[T3Poi]],Table11[[#This Row],[T4Poi]],Table11[[#This Row],[T5Poi]],)</f>
        <v>25</v>
      </c>
      <c r="AJ34" s="45">
        <f>AVERAGE(Table11[[#This Row],[T1Poi]],Table11[[#This Row],[T2Poi]],Table11[[#This Row],[T3Poi]],Table11[[#This Row],[T4Poi]],Table11[[#This Row],[T5Poi]])</f>
        <v>24.75</v>
      </c>
      <c r="AK34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35" spans="2:37" x14ac:dyDescent="0.25">
      <c r="B35" s="49">
        <v>777</v>
      </c>
      <c r="C35" s="50" t="s">
        <v>28</v>
      </c>
      <c r="D35" s="33">
        <f>IF(ISNA(VLOOKUP(Table11[[#This Row],[Auto nr.]],Kvali1[[Auto nr.]:[Column1]],6,FALSE)),"",VLOOKUP(Table11[[#This Row],[Auto nr.]],Kvali1[[Auto nr.]:[Column1]],6,FALSE))</f>
        <v>67</v>
      </c>
      <c r="E35" s="33"/>
      <c r="F35" s="33">
        <f>IF(ISNA(VLOOKUP(Table11[[#This Row],[Auto nr.]],Kvali1[[Auto nr.]:[Column1]],9,FALSE)),"",VLOOKUP(Table11[[#This Row],[Auto nr.]],Kvali1[[Auto nr.]:[Column1]],9,FALSE))</f>
        <v>16</v>
      </c>
      <c r="G35" s="34">
        <f>IF(ISNA(VLOOKUP(Table11[[#This Row],[Auto nr.]],Tand1[[Auto nr.]:[Column1]],7,FALSE)),"",VLOOKUP(Table11[[#This Row],[Auto nr.]],Tand1[[Auto nr.]:[Column1]],7,FALSE))</f>
        <v>18</v>
      </c>
      <c r="H35" s="35">
        <f>IF(ISNA(VLOOKUP(Table11[[#This Row],[Auto nr.]],Tand1[[Auto nr.]:[Column1]],6,FALSE)),"",VLOOKUP(Table11[[#This Row],[Auto nr.]],Tand1[[Auto nr.]:[Column1]],6,FALSE))</f>
        <v>25</v>
      </c>
      <c r="I35" s="40">
        <f>IF(ISNA(VLOOKUP(Table11[[#This Row],[Auto nr.]],Kvali2[[Auto nr.]:[Column1]],6,FALSE)),"",VLOOKUP(Table11[[#This Row],[Auto nr.]],Kvali2[[Auto nr.]:[Column1]],6,FALSE))</f>
        <v>69</v>
      </c>
      <c r="J35" s="34"/>
      <c r="K35" s="34">
        <f>IF(ISNA(VLOOKUP(Table11[[#This Row],[Auto nr.]],Kvali2[[Auto nr.]:[Column1]],9,FALSE)),"",VLOOKUP(Table11[[#This Row],[Auto nr.]],Kvali2[[Auto nr.]:[Column1]],9,FALSE))</f>
        <v>19</v>
      </c>
      <c r="L35" s="34">
        <f>IF(ISNA(VLOOKUP(Table11[[#This Row],[Auto nr.]],Tand2[[Auto nr.]:[Column1]],7,FALSE)),"",VLOOKUP(Table11[[#This Row],[Auto nr.]],Tand2[[Auto nr.]:[Column1]],7,FALSE))</f>
        <v>20</v>
      </c>
      <c r="M35" s="35">
        <f>IF(ISNA(VLOOKUP(Table11[[#This Row],[Auto nr.]],Tand2[[Auto nr.]:[Column1]],6,FALSE)),"",VLOOKUP(Table11[[#This Row],[Auto nr.]],Tand2[[Auto nr.]:[Column1]],6,FALSE))</f>
        <v>24.5</v>
      </c>
      <c r="N35" s="40" t="str">
        <f>IF(ISNA(VLOOKUP(Table11[[#This Row],[Auto nr.]],Kvali3[[Auto nr.]:[Column1]],6,FALSE)),"",VLOOKUP(Table11[[#This Row],[Auto nr.]],Kvali3[[Auto nr.]:[Column1]],6,FALSE))</f>
        <v/>
      </c>
      <c r="O35" s="34" t="str">
        <f>IF(ISNA(VLOOKUP(Table11[[#This Row],[Auto nr.]],Kvali3[[Auto nr.]:[Column1]],7,FALSE)),"",VLOOKUP(Table11[[#This Row],[Auto nr.]],Kvali3[[Auto nr.]:[Column1]],7,FALSE))</f>
        <v/>
      </c>
      <c r="P35" s="34" t="str">
        <f>IF(ISNA(VLOOKUP(Table11[[#This Row],[Auto nr.]],Kvali3[[Auto nr.]:[Column1]],9,FALSE)),"",VLOOKUP(Table11[[#This Row],[Auto nr.]],Kvali3[[Auto nr.]:[Column1]],9,FALSE))</f>
        <v/>
      </c>
      <c r="Q35" s="34" t="str">
        <f>IF(ISNA(VLOOKUP(Table11[[#This Row],[Auto nr.]],Tand3[[Auto nr.]:[Column1]],7,FALSE)),"",VLOOKUP(Table11[[#This Row],[Auto nr.]],Tand3[[Auto nr.]:[Column1]],7,FALSE))</f>
        <v/>
      </c>
      <c r="R35" s="35" t="str">
        <f>IF(ISNA(VLOOKUP(Table11[[#This Row],[Auto nr.]],Tand3[[Auto nr.]:[Column1]],6,FALSE)),"",VLOOKUP(Table11[[#This Row],[Auto nr.]],Tand3[[Auto nr.]:[Column1]],6,FALSE))</f>
        <v/>
      </c>
      <c r="S35" s="40" t="str">
        <f>IF(ISNA(VLOOKUP(Table11[[#This Row],[Auto nr.]],Kvali4[[Auto nr.]:[Column1]],6,FALSE)),"",VLOOKUP(Table11[[#This Row],[Auto nr.]],Kvali4[[Auto nr.]:[Column1]],6,FALSE))</f>
        <v/>
      </c>
      <c r="T35" s="34" t="str">
        <f>IF(ISNA(VLOOKUP(Table11[[#This Row],[Auto nr.]],Kvali4[[Auto nr.]:[Column1]],7,FALSE)),"",VLOOKUP(Table11[[#This Row],[Auto nr.]],Kvali4[[Auto nr.]:[Column1]],7,FALSE))</f>
        <v/>
      </c>
      <c r="U35" s="34" t="str">
        <f>IF(ISNA(VLOOKUP(Table11[[#This Row],[Auto nr.]],Kvali4[[Auto nr.]:[Column1]],9,FALSE)),"",VLOOKUP(Table11[[#This Row],[Auto nr.]],Kvali4[[Auto nr.]:[Column1]],9,FALSE))</f>
        <v/>
      </c>
      <c r="V35" s="34" t="str">
        <f>IF(ISNA(VLOOKUP(Table11[[#This Row],[Auto nr.]],Tand4[[Auto nr.]:[Column1]],7,FALSE)),"",VLOOKUP(Table11[[#This Row],[Auto nr.]],Tand4[[Auto nr.]:[Column1]],7,FALSE))</f>
        <v/>
      </c>
      <c r="W35" s="35" t="str">
        <f>IF(ISNA(VLOOKUP(Table11[[#This Row],[Auto nr.]],Tand4[[Auto nr.]:[Column1]],6,FALSE)),"",VLOOKUP(Table11[[#This Row],[Auto nr.]],Tand4[[Auto nr.]:[Column1]],6,FALSE))</f>
        <v/>
      </c>
      <c r="X35" s="40" t="str">
        <f>IF(ISNA(VLOOKUP(Table11[[#This Row],[Auto nr.]],Kvali5[[Auto nr.]:[Column1]],6,FALSE)),"",VLOOKUP(Table11[[#This Row],[Auto nr.]],Kvali5[[Auto nr.]:[Column1]],6,FALSE))</f>
        <v/>
      </c>
      <c r="Y35" s="34" t="str">
        <f>IF(ISNA(VLOOKUP(Table11[[#This Row],[Auto nr.]],Kvali5[[Auto nr.]:[Column1]],7,FALSE)),"",VLOOKUP(Table11[[#This Row],[Auto nr.]],Kvali5[[Auto nr.]:[Column1]],7,FALSE))</f>
        <v/>
      </c>
      <c r="Z35" s="34" t="str">
        <f>IF(ISNA(VLOOKUP(Table11[[#This Row],[Auto nr.]],Kvali5[[Auto nr.]:[Column1]],9,FALSE)),"",VLOOKUP(Table11[[#This Row],[Auto nr.]],Kvali5[[Auto nr.]:[Column1]],9,FALSE))</f>
        <v/>
      </c>
      <c r="AA35" s="34" t="str">
        <f>IF(ISNA(VLOOKUP(Table11[[#This Row],[Auto nr.]],Tand5[[Auto nr.]:[Column1]],7,FALSE)),"",VLOOKUP(Table11[[#This Row],[Auto nr.]],Tand5[[Auto nr.]:[Column1]],7,FALSE))</f>
        <v/>
      </c>
      <c r="AB35" s="35" t="str">
        <f>IF(ISNA(VLOOKUP(Table11[[#This Row],[Auto nr.]],Tand5[[Auto nr.]:[Column1]],6,FALSE)),"",VLOOKUP(Table11[[#This Row],[Auto nr.]],Tand5[[Auto nr.]:[Column1]],6,FALSE))</f>
        <v/>
      </c>
      <c r="AC35" s="46">
        <f>MAX(Table11[[#This Row],[Q1Hi]],Table11[[#This Row],[Q2Hi]],Table11[[#This Row],[Q3Hi]],Table11[[#This Row],[Q4Hi]],Table11[[#This Row],[Q5Hi]])</f>
        <v>69</v>
      </c>
      <c r="AD35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68</v>
      </c>
      <c r="AE35" s="43">
        <f>MIN(Table11[[#This Row],[Q1Pos]],Table11[[#This Row],[Q2Pos]],Table11[[#This Row],[Q3Pos]],Table11[[#This Row],[Q4Pos]],Table11[[#This Row],[Q5Pos]])</f>
        <v>16</v>
      </c>
      <c r="AF35" s="44">
        <f>AVERAGE(Table11[[#This Row],[Q1Pos]],Table11[[#This Row],[Q2Pos]],Table11[[#This Row],[Q3Pos]],Table11[[#This Row],[Q4Pos]],Table11[[#This Row],[Q5Pos]])</f>
        <v>17.5</v>
      </c>
      <c r="AG35" s="17">
        <f>MIN(Table11[[#This Row],[T1Pos]],Table11[[#This Row],[T2Pos]],Table11[[#This Row],[T3Pos]],Table11[[#This Row],[T4Pos]],Table11[[#This Row],[T5Pos]])</f>
        <v>18</v>
      </c>
      <c r="AH35" s="44">
        <f>AVERAGE(Table11[[#This Row],[T1Pos]],Table11[[#This Row],[T2Pos]],Table11[[#This Row],[T3Pos]],Table11[[#This Row],[T4Pos]],Table11[[#This Row],[T5Pos]])</f>
        <v>19</v>
      </c>
      <c r="AI35" s="17">
        <f>MAX(Table11[[#This Row],[T1Poi]],Table11[[#This Row],[T2Poi]],Table11[[#This Row],[T3Poi]],Table11[[#This Row],[T4Poi]],Table11[[#This Row],[T5Poi]],)</f>
        <v>25</v>
      </c>
      <c r="AJ35" s="45">
        <f>AVERAGE(Table11[[#This Row],[T1Poi]],Table11[[#This Row],[T2Poi]],Table11[[#This Row],[T3Poi]],Table11[[#This Row],[T4Poi]],Table11[[#This Row],[T5Poi]])</f>
        <v>24.75</v>
      </c>
      <c r="AK35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  <row r="36" spans="2:37" x14ac:dyDescent="0.25">
      <c r="B36" s="49">
        <v>16</v>
      </c>
      <c r="C36" s="50" t="s">
        <v>15</v>
      </c>
      <c r="D36" s="33">
        <f>IF(ISNA(VLOOKUP(Table11[[#This Row],[Auto nr.]],Kvali1[[Auto nr.]:[Column1]],6,FALSE)),"",VLOOKUP(Table11[[#This Row],[Auto nr.]],Kvali1[[Auto nr.]:[Column1]],6,FALSE))</f>
        <v>83</v>
      </c>
      <c r="E36" s="33"/>
      <c r="F36" s="33">
        <f>IF(ISNA(VLOOKUP(Table11[[#This Row],[Auto nr.]],Kvali1[[Auto nr.]:[Column1]],9,FALSE)),"",VLOOKUP(Table11[[#This Row],[Auto nr.]],Kvali1[[Auto nr.]:[Column1]],9,FALSE))</f>
        <v>5</v>
      </c>
      <c r="G36" s="34">
        <f>IF(ISNA(VLOOKUP(Table11[[#This Row],[Auto nr.]],Tand1[[Auto nr.]:[Column1]],7,FALSE)),"",VLOOKUP(Table11[[#This Row],[Auto nr.]],Tand1[[Auto nr.]:[Column1]],7,FALSE))</f>
        <v>17</v>
      </c>
      <c r="H36" s="35">
        <f>IF(ISNA(VLOOKUP(Table11[[#This Row],[Auto nr.]],Tand1[[Auto nr.]:[Column1]],6,FALSE)),"",VLOOKUP(Table11[[#This Row],[Auto nr.]],Tand1[[Auto nr.]:[Column1]],6,FALSE))</f>
        <v>28</v>
      </c>
      <c r="I36" s="40" t="str">
        <f>IF(ISNA(VLOOKUP(Table11[[#This Row],[Auto nr.]],Kvali2[[Auto nr.]:[Column1]],6,FALSE)),"",VLOOKUP(Table11[[#This Row],[Auto nr.]],Kvali2[[Auto nr.]:[Column1]],6,FALSE))</f>
        <v/>
      </c>
      <c r="J36" s="34" t="str">
        <f>IF(ISNA(VLOOKUP(Table11[[#This Row],[Auto nr.]],Kvali2[[Auto nr.]:[Column1]],7,FALSE)),"",VLOOKUP(Table11[[#This Row],[Auto nr.]],Kvali2[[Auto nr.]:[Column1]],7,FALSE))</f>
        <v/>
      </c>
      <c r="K36" s="34" t="str">
        <f>IF(ISNA(VLOOKUP(Table11[[#This Row],[Auto nr.]],Kvali2[[Auto nr.]:[Column1]],9,FALSE)),"",VLOOKUP(Table11[[#This Row],[Auto nr.]],Kvali2[[Auto nr.]:[Column1]],9,FALSE))</f>
        <v/>
      </c>
      <c r="L36" s="34" t="str">
        <f>IF(ISNA(VLOOKUP(Table11[[#This Row],[Auto nr.]],Tand2[[Auto nr.]:[Column1]],7,FALSE)),"",VLOOKUP(Table11[[#This Row],[Auto nr.]],Tand2[[Auto nr.]:[Column1]],7,FALSE))</f>
        <v/>
      </c>
      <c r="M36" s="35" t="str">
        <f>IF(ISNA(VLOOKUP(Table11[[#This Row],[Auto nr.]],Tand2[[Auto nr.]:[Column1]],6,FALSE)),"",VLOOKUP(Table11[[#This Row],[Auto nr.]],Tand2[[Auto nr.]:[Column1]],6,FALSE))</f>
        <v/>
      </c>
      <c r="N36" s="40" t="str">
        <f>IF(ISNA(VLOOKUP(Table11[[#This Row],[Auto nr.]],Kvali3[[Auto nr.]:[Column1]],6,FALSE)),"",VLOOKUP(Table11[[#This Row],[Auto nr.]],Kvali3[[Auto nr.]:[Column1]],6,FALSE))</f>
        <v/>
      </c>
      <c r="O36" s="34" t="str">
        <f>IF(ISNA(VLOOKUP(Table11[[#This Row],[Auto nr.]],Kvali3[[Auto nr.]:[Column1]],7,FALSE)),"",VLOOKUP(Table11[[#This Row],[Auto nr.]],Kvali3[[Auto nr.]:[Column1]],7,FALSE))</f>
        <v/>
      </c>
      <c r="P36" s="34" t="str">
        <f>IF(ISNA(VLOOKUP(Table11[[#This Row],[Auto nr.]],Kvali3[[Auto nr.]:[Column1]],9,FALSE)),"",VLOOKUP(Table11[[#This Row],[Auto nr.]],Kvali3[[Auto nr.]:[Column1]],9,FALSE))</f>
        <v/>
      </c>
      <c r="Q36" s="34" t="str">
        <f>IF(ISNA(VLOOKUP(Table11[[#This Row],[Auto nr.]],Tand3[[Auto nr.]:[Column1]],7,FALSE)),"",VLOOKUP(Table11[[#This Row],[Auto nr.]],Tand3[[Auto nr.]:[Column1]],7,FALSE))</f>
        <v/>
      </c>
      <c r="R36" s="35" t="str">
        <f>IF(ISNA(VLOOKUP(Table11[[#This Row],[Auto nr.]],Tand3[[Auto nr.]:[Column1]],6,FALSE)),"",VLOOKUP(Table11[[#This Row],[Auto nr.]],Tand3[[Auto nr.]:[Column1]],6,FALSE))</f>
        <v/>
      </c>
      <c r="S36" s="40" t="str">
        <f>IF(ISNA(VLOOKUP(Table11[[#This Row],[Auto nr.]],Kvali4[[Auto nr.]:[Column1]],6,FALSE)),"",VLOOKUP(Table11[[#This Row],[Auto nr.]],Kvali4[[Auto nr.]:[Column1]],6,FALSE))</f>
        <v/>
      </c>
      <c r="T36" s="34" t="str">
        <f>IF(ISNA(VLOOKUP(Table11[[#This Row],[Auto nr.]],Kvali4[[Auto nr.]:[Column1]],7,FALSE)),"",VLOOKUP(Table11[[#This Row],[Auto nr.]],Kvali4[[Auto nr.]:[Column1]],7,FALSE))</f>
        <v/>
      </c>
      <c r="U36" s="34" t="str">
        <f>IF(ISNA(VLOOKUP(Table11[[#This Row],[Auto nr.]],Kvali4[[Auto nr.]:[Column1]],9,FALSE)),"",VLOOKUP(Table11[[#This Row],[Auto nr.]],Kvali4[[Auto nr.]:[Column1]],9,FALSE))</f>
        <v/>
      </c>
      <c r="V36" s="34" t="str">
        <f>IF(ISNA(VLOOKUP(Table11[[#This Row],[Auto nr.]],Tand4[[Auto nr.]:[Column1]],7,FALSE)),"",VLOOKUP(Table11[[#This Row],[Auto nr.]],Tand4[[Auto nr.]:[Column1]],7,FALSE))</f>
        <v/>
      </c>
      <c r="W36" s="35" t="str">
        <f>IF(ISNA(VLOOKUP(Table11[[#This Row],[Auto nr.]],Tand4[[Auto nr.]:[Column1]],6,FALSE)),"",VLOOKUP(Table11[[#This Row],[Auto nr.]],Tand4[[Auto nr.]:[Column1]],6,FALSE))</f>
        <v/>
      </c>
      <c r="X36" s="40" t="str">
        <f>IF(ISNA(VLOOKUP(Table11[[#This Row],[Auto nr.]],Kvali5[[Auto nr.]:[Column1]],6,FALSE)),"",VLOOKUP(Table11[[#This Row],[Auto nr.]],Kvali5[[Auto nr.]:[Column1]],6,FALSE))</f>
        <v/>
      </c>
      <c r="Y36" s="34" t="str">
        <f>IF(ISNA(VLOOKUP(Table11[[#This Row],[Auto nr.]],Kvali5[[Auto nr.]:[Column1]],7,FALSE)),"",VLOOKUP(Table11[[#This Row],[Auto nr.]],Kvali5[[Auto nr.]:[Column1]],7,FALSE))</f>
        <v/>
      </c>
      <c r="Z36" s="34" t="str">
        <f>IF(ISNA(VLOOKUP(Table11[[#This Row],[Auto nr.]],Kvali5[[Auto nr.]:[Column1]],9,FALSE)),"",VLOOKUP(Table11[[#This Row],[Auto nr.]],Kvali5[[Auto nr.]:[Column1]],9,FALSE))</f>
        <v/>
      </c>
      <c r="AA36" s="34" t="str">
        <f>IF(ISNA(VLOOKUP(Table11[[#This Row],[Auto nr.]],Tand5[[Auto nr.]:[Column1]],7,FALSE)),"",VLOOKUP(Table11[[#This Row],[Auto nr.]],Tand5[[Auto nr.]:[Column1]],7,FALSE))</f>
        <v/>
      </c>
      <c r="AB36" s="35" t="str">
        <f>IF(ISNA(VLOOKUP(Table11[[#This Row],[Auto nr.]],Tand5[[Auto nr.]:[Column1]],6,FALSE)),"",VLOOKUP(Table11[[#This Row],[Auto nr.]],Tand5[[Auto nr.]:[Column1]],6,FALSE))</f>
        <v/>
      </c>
      <c r="AC36" s="46">
        <f>MAX(Table11[[#This Row],[Q1Hi]],Table11[[#This Row],[Q2Hi]],Table11[[#This Row],[Q3Hi]],Table11[[#This Row],[Q4Hi]],Table11[[#This Row],[Q5Hi]])</f>
        <v>83</v>
      </c>
      <c r="AD36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83</v>
      </c>
      <c r="AE36" s="43">
        <f>MIN(Table11[[#This Row],[Q1Pos]],Table11[[#This Row],[Q2Pos]],Table11[[#This Row],[Q3Pos]],Table11[[#This Row],[Q4Pos]],Table11[[#This Row],[Q5Pos]])</f>
        <v>5</v>
      </c>
      <c r="AF36" s="44">
        <f>AVERAGE(Table11[[#This Row],[Q1Pos]],Table11[[#This Row],[Q2Pos]],Table11[[#This Row],[Q3Pos]],Table11[[#This Row],[Q4Pos]],Table11[[#This Row],[Q5Pos]])</f>
        <v>5</v>
      </c>
      <c r="AG36" s="17">
        <f>MIN(Table11[[#This Row],[T1Pos]],Table11[[#This Row],[T2Pos]],Table11[[#This Row],[T3Pos]],Table11[[#This Row],[T4Pos]],Table11[[#This Row],[T5Pos]])</f>
        <v>17</v>
      </c>
      <c r="AH36" s="44">
        <f>AVERAGE(Table11[[#This Row],[T1Pos]],Table11[[#This Row],[T2Pos]],Table11[[#This Row],[T3Pos]],Table11[[#This Row],[T4Pos]],Table11[[#This Row],[T5Pos]])</f>
        <v>17</v>
      </c>
      <c r="AI36" s="17">
        <f>MAX(Table11[[#This Row],[T1Poi]],Table11[[#This Row],[T2Poi]],Table11[[#This Row],[T3Poi]],Table11[[#This Row],[T4Poi]],Table11[[#This Row],[T5Poi]],)</f>
        <v>28</v>
      </c>
      <c r="AJ36" s="45">
        <f>AVERAGE(Table11[[#This Row],[T1Poi]],Table11[[#This Row],[T2Poi]],Table11[[#This Row],[T3Poi]],Table11[[#This Row],[T4Poi]],Table11[[#This Row],[T5Poi]])</f>
        <v>28</v>
      </c>
      <c r="AK36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37" spans="2:37" x14ac:dyDescent="0.25">
      <c r="B37" s="49">
        <v>31</v>
      </c>
      <c r="C37" s="50" t="s">
        <v>77</v>
      </c>
      <c r="D37" s="33" t="str">
        <f>IF(ISNA(VLOOKUP(Table11[[#This Row],[Auto nr.]],Kvali1[[Auto nr.]:[Column1]],6,FALSE)),"",VLOOKUP(Table11[[#This Row],[Auto nr.]],Kvali1[[Auto nr.]:[Column1]],6,FALSE))</f>
        <v/>
      </c>
      <c r="E37" s="33" t="str">
        <f>IF(ISNA(VLOOKUP(Table11[[#This Row],[Auto nr.]],Kvali1[[Auto nr.]:[Column1]],7,FALSE)),"",VLOOKUP(Table11[[#This Row],[Auto nr.]],Kvali1[[Auto nr.]:[Column1]],7,FALSE))</f>
        <v/>
      </c>
      <c r="F37" s="33" t="str">
        <f>IF(ISNA(VLOOKUP(Table11[[#This Row],[Auto nr.]],Kvali1[[Auto nr.]:[Column1]],9,FALSE)),"",VLOOKUP(Table11[[#This Row],[Auto nr.]],Kvali1[[Auto nr.]:[Column1]],9,FALSE))</f>
        <v/>
      </c>
      <c r="G37" s="34" t="str">
        <f>IF(ISNA(VLOOKUP(Table11[[#This Row],[Auto nr.]],Tand1[[Auto nr.]:[Column1]],7,FALSE)),"",VLOOKUP(Table11[[#This Row],[Auto nr.]],Tand1[[Auto nr.]:[Column1]],7,FALSE))</f>
        <v/>
      </c>
      <c r="H37" s="35" t="str">
        <f>IF(ISNA(VLOOKUP(Table11[[#This Row],[Auto nr.]],Tand1[[Auto nr.]:[Column1]],6,FALSE)),"",VLOOKUP(Table11[[#This Row],[Auto nr.]],Tand1[[Auto nr.]:[Column1]],6,FALSE))</f>
        <v/>
      </c>
      <c r="I37" s="40">
        <f>IF(ISNA(VLOOKUP(Table11[[#This Row],[Auto nr.]],Kvali2[[Auto nr.]:[Column1]],6,FALSE)),"",VLOOKUP(Table11[[#This Row],[Auto nr.]],Kvali2[[Auto nr.]:[Column1]],6,FALSE))</f>
        <v>58</v>
      </c>
      <c r="J37" s="34"/>
      <c r="K37" s="34">
        <f>IF(ISNA(VLOOKUP(Table11[[#This Row],[Auto nr.]],Kvali2[[Auto nr.]:[Column1]],9,FALSE)),"",VLOOKUP(Table11[[#This Row],[Auto nr.]],Kvali2[[Auto nr.]:[Column1]],9,FALSE))</f>
        <v>23</v>
      </c>
      <c r="L37" s="34">
        <f>IF(ISNA(VLOOKUP(Table11[[#This Row],[Auto nr.]],Tand2[[Auto nr.]:[Column1]],7,FALSE)),"",VLOOKUP(Table11[[#This Row],[Auto nr.]],Tand2[[Auto nr.]:[Column1]],7,FALSE))</f>
        <v>23</v>
      </c>
      <c r="M37" s="35">
        <f>IF(ISNA(VLOOKUP(Table11[[#This Row],[Auto nr.]],Tand2[[Auto nr.]:[Column1]],6,FALSE)),"",VLOOKUP(Table11[[#This Row],[Auto nr.]],Tand2[[Auto nr.]:[Column1]],6,FALSE))</f>
        <v>24.5</v>
      </c>
      <c r="N37" s="40" t="str">
        <f>IF(ISNA(VLOOKUP(Table11[[#This Row],[Auto nr.]],Kvali3[[Auto nr.]:[Column1]],6,FALSE)),"",VLOOKUP(Table11[[#This Row],[Auto nr.]],Kvali3[[Auto nr.]:[Column1]],6,FALSE))</f>
        <v/>
      </c>
      <c r="O37" s="34" t="str">
        <f>IF(ISNA(VLOOKUP(Table11[[#This Row],[Auto nr.]],Kvali3[[Auto nr.]:[Column1]],7,FALSE)),"",VLOOKUP(Table11[[#This Row],[Auto nr.]],Kvali3[[Auto nr.]:[Column1]],7,FALSE))</f>
        <v/>
      </c>
      <c r="P37" s="34" t="str">
        <f>IF(ISNA(VLOOKUP(Table11[[#This Row],[Auto nr.]],Kvali3[[Auto nr.]:[Column1]],9,FALSE)),"",VLOOKUP(Table11[[#This Row],[Auto nr.]],Kvali3[[Auto nr.]:[Column1]],9,FALSE))</f>
        <v/>
      </c>
      <c r="Q37" s="34" t="str">
        <f>IF(ISNA(VLOOKUP(Table11[[#This Row],[Auto nr.]],Tand3[[Auto nr.]:[Column1]],7,FALSE)),"",VLOOKUP(Table11[[#This Row],[Auto nr.]],Tand3[[Auto nr.]:[Column1]],7,FALSE))</f>
        <v/>
      </c>
      <c r="R37" s="35" t="str">
        <f>IF(ISNA(VLOOKUP(Table11[[#This Row],[Auto nr.]],Tand3[[Auto nr.]:[Column1]],6,FALSE)),"",VLOOKUP(Table11[[#This Row],[Auto nr.]],Tand3[[Auto nr.]:[Column1]],6,FALSE))</f>
        <v/>
      </c>
      <c r="S37" s="40" t="str">
        <f>IF(ISNA(VLOOKUP(Table11[[#This Row],[Auto nr.]],Kvali4[[Auto nr.]:[Column1]],6,FALSE)),"",VLOOKUP(Table11[[#This Row],[Auto nr.]],Kvali4[[Auto nr.]:[Column1]],6,FALSE))</f>
        <v/>
      </c>
      <c r="T37" s="34" t="str">
        <f>IF(ISNA(VLOOKUP(Table11[[#This Row],[Auto nr.]],Kvali4[[Auto nr.]:[Column1]],7,FALSE)),"",VLOOKUP(Table11[[#This Row],[Auto nr.]],Kvali4[[Auto nr.]:[Column1]],7,FALSE))</f>
        <v/>
      </c>
      <c r="U37" s="34" t="str">
        <f>IF(ISNA(VLOOKUP(Table11[[#This Row],[Auto nr.]],Kvali4[[Auto nr.]:[Column1]],9,FALSE)),"",VLOOKUP(Table11[[#This Row],[Auto nr.]],Kvali4[[Auto nr.]:[Column1]],9,FALSE))</f>
        <v/>
      </c>
      <c r="V37" s="34" t="str">
        <f>IF(ISNA(VLOOKUP(Table11[[#This Row],[Auto nr.]],Tand4[[Auto nr.]:[Column1]],7,FALSE)),"",VLOOKUP(Table11[[#This Row],[Auto nr.]],Tand4[[Auto nr.]:[Column1]],7,FALSE))</f>
        <v/>
      </c>
      <c r="W37" s="35" t="str">
        <f>IF(ISNA(VLOOKUP(Table11[[#This Row],[Auto nr.]],Tand4[[Auto nr.]:[Column1]],6,FALSE)),"",VLOOKUP(Table11[[#This Row],[Auto nr.]],Tand4[[Auto nr.]:[Column1]],6,FALSE))</f>
        <v/>
      </c>
      <c r="X37" s="40" t="str">
        <f>IF(ISNA(VLOOKUP(Table11[[#This Row],[Auto nr.]],Kvali5[[Auto nr.]:[Column1]],6,FALSE)),"",VLOOKUP(Table11[[#This Row],[Auto nr.]],Kvali5[[Auto nr.]:[Column1]],6,FALSE))</f>
        <v/>
      </c>
      <c r="Y37" s="34" t="str">
        <f>IF(ISNA(VLOOKUP(Table11[[#This Row],[Auto nr.]],Kvali5[[Auto nr.]:[Column1]],7,FALSE)),"",VLOOKUP(Table11[[#This Row],[Auto nr.]],Kvali5[[Auto nr.]:[Column1]],7,FALSE))</f>
        <v/>
      </c>
      <c r="Z37" s="34" t="str">
        <f>IF(ISNA(VLOOKUP(Table11[[#This Row],[Auto nr.]],Kvali5[[Auto nr.]:[Column1]],9,FALSE)),"",VLOOKUP(Table11[[#This Row],[Auto nr.]],Kvali5[[Auto nr.]:[Column1]],9,FALSE))</f>
        <v/>
      </c>
      <c r="AA37" s="34" t="str">
        <f>IF(ISNA(VLOOKUP(Table11[[#This Row],[Auto nr.]],Tand5[[Auto nr.]:[Column1]],7,FALSE)),"",VLOOKUP(Table11[[#This Row],[Auto nr.]],Tand5[[Auto nr.]:[Column1]],7,FALSE))</f>
        <v/>
      </c>
      <c r="AB37" s="35" t="str">
        <f>IF(ISNA(VLOOKUP(Table11[[#This Row],[Auto nr.]],Tand5[[Auto nr.]:[Column1]],6,FALSE)),"",VLOOKUP(Table11[[#This Row],[Auto nr.]],Tand5[[Auto nr.]:[Column1]],6,FALSE))</f>
        <v/>
      </c>
      <c r="AC37" s="46">
        <f>MAX(Table11[[#This Row],[Q1Hi]],Table11[[#This Row],[Q2Hi]],Table11[[#This Row],[Q3Hi]],Table11[[#This Row],[Q4Hi]],Table11[[#This Row],[Q5Hi]])</f>
        <v>58</v>
      </c>
      <c r="AD37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58</v>
      </c>
      <c r="AE37" s="43">
        <f>MIN(Table11[[#This Row],[Q1Pos]],Table11[[#This Row],[Q2Pos]],Table11[[#This Row],[Q3Pos]],Table11[[#This Row],[Q4Pos]],Table11[[#This Row],[Q5Pos]])</f>
        <v>23</v>
      </c>
      <c r="AF37" s="44">
        <f>AVERAGE(Table11[[#This Row],[Q1Pos]],Table11[[#This Row],[Q2Pos]],Table11[[#This Row],[Q3Pos]],Table11[[#This Row],[Q4Pos]],Table11[[#This Row],[Q5Pos]])</f>
        <v>23</v>
      </c>
      <c r="AG37" s="17">
        <f>MIN(Table11[[#This Row],[T1Pos]],Table11[[#This Row],[T2Pos]],Table11[[#This Row],[T3Pos]],Table11[[#This Row],[T4Pos]],Table11[[#This Row],[T5Pos]])</f>
        <v>23</v>
      </c>
      <c r="AH37" s="44">
        <f>AVERAGE(Table11[[#This Row],[T1Pos]],Table11[[#This Row],[T2Pos]],Table11[[#This Row],[T3Pos]],Table11[[#This Row],[T4Pos]],Table11[[#This Row],[T5Pos]])</f>
        <v>23</v>
      </c>
      <c r="AI37" s="17">
        <f>MAX(Table11[[#This Row],[T1Poi]],Table11[[#This Row],[T2Poi]],Table11[[#This Row],[T3Poi]],Table11[[#This Row],[T4Poi]],Table11[[#This Row],[T5Poi]],)</f>
        <v>24.5</v>
      </c>
      <c r="AJ37" s="45">
        <f>AVERAGE(Table11[[#This Row],[T1Poi]],Table11[[#This Row],[T2Poi]],Table11[[#This Row],[T3Poi]],Table11[[#This Row],[T4Poi]],Table11[[#This Row],[T5Poi]])</f>
        <v>24.5</v>
      </c>
      <c r="AK37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38" spans="2:37" x14ac:dyDescent="0.25">
      <c r="B38" s="49">
        <v>33</v>
      </c>
      <c r="C38" s="50" t="s">
        <v>34</v>
      </c>
      <c r="D38" s="33">
        <f>IF(ISNA(VLOOKUP(Table11[[#This Row],[Auto nr.]],Kvali1[[Auto nr.]:[Column1]],6,FALSE)),"",VLOOKUP(Table11[[#This Row],[Auto nr.]],Kvali1[[Auto nr.]:[Column1]],6,FALSE))</f>
        <v>62</v>
      </c>
      <c r="E38" s="33">
        <f>IF(ISNA(VLOOKUP(Table11[[#This Row],[Auto nr.]],Kvali1[[Auto nr.]:[Column1]],7,FALSE)),"",VLOOKUP(Table11[[#This Row],[Auto nr.]],Kvali1[[Auto nr.]:[Column1]],7,FALSE))</f>
        <v>55</v>
      </c>
      <c r="F38" s="33">
        <f>IF(ISNA(VLOOKUP(Table11[[#This Row],[Auto nr.]],Kvali1[[Auto nr.]:[Column1]],9,FALSE)),"",VLOOKUP(Table11[[#This Row],[Auto nr.]],Kvali1[[Auto nr.]:[Column1]],9,FALSE))</f>
        <v>19</v>
      </c>
      <c r="G38" s="34">
        <f>IF(ISNA(VLOOKUP(Table11[[#This Row],[Auto nr.]],Tand1[[Auto nr.]:[Column1]],7,FALSE)),"",VLOOKUP(Table11[[#This Row],[Auto nr.]],Tand1[[Auto nr.]:[Column1]],7,FALSE))</f>
        <v>20</v>
      </c>
      <c r="H38" s="35">
        <f>IF(ISNA(VLOOKUP(Table11[[#This Row],[Auto nr.]],Tand1[[Auto nr.]:[Column1]],6,FALSE)),"",VLOOKUP(Table11[[#This Row],[Auto nr.]],Tand1[[Auto nr.]:[Column1]],6,FALSE))</f>
        <v>24.5</v>
      </c>
      <c r="I38" s="40" t="str">
        <f>IF(ISNA(VLOOKUP(Table11[[#This Row],[Auto nr.]],Kvali2[[Auto nr.]:[Column1]],6,FALSE)),"",VLOOKUP(Table11[[#This Row],[Auto nr.]],Kvali2[[Auto nr.]:[Column1]],6,FALSE))</f>
        <v/>
      </c>
      <c r="J38" s="34" t="str">
        <f>IF(ISNA(VLOOKUP(Table11[[#This Row],[Auto nr.]],Kvali2[[Auto nr.]:[Column1]],7,FALSE)),"",VLOOKUP(Table11[[#This Row],[Auto nr.]],Kvali2[[Auto nr.]:[Column1]],7,FALSE))</f>
        <v/>
      </c>
      <c r="K38" s="34" t="str">
        <f>IF(ISNA(VLOOKUP(Table11[[#This Row],[Auto nr.]],Kvali2[[Auto nr.]:[Column1]],9,FALSE)),"",VLOOKUP(Table11[[#This Row],[Auto nr.]],Kvali2[[Auto nr.]:[Column1]],9,FALSE))</f>
        <v/>
      </c>
      <c r="L38" s="34" t="str">
        <f>IF(ISNA(VLOOKUP(Table11[[#This Row],[Auto nr.]],Tand2[[Auto nr.]:[Column1]],7,FALSE)),"",VLOOKUP(Table11[[#This Row],[Auto nr.]],Tand2[[Auto nr.]:[Column1]],7,FALSE))</f>
        <v/>
      </c>
      <c r="M38" s="35" t="str">
        <f>IF(ISNA(VLOOKUP(Table11[[#This Row],[Auto nr.]],Tand2[[Auto nr.]:[Column1]],6,FALSE)),"",VLOOKUP(Table11[[#This Row],[Auto nr.]],Tand2[[Auto nr.]:[Column1]],6,FALSE))</f>
        <v/>
      </c>
      <c r="N38" s="40" t="str">
        <f>IF(ISNA(VLOOKUP(Table11[[#This Row],[Auto nr.]],Kvali3[[Auto nr.]:[Column1]],6,FALSE)),"",VLOOKUP(Table11[[#This Row],[Auto nr.]],Kvali3[[Auto nr.]:[Column1]],6,FALSE))</f>
        <v/>
      </c>
      <c r="O38" s="34" t="str">
        <f>IF(ISNA(VLOOKUP(Table11[[#This Row],[Auto nr.]],Kvali3[[Auto nr.]:[Column1]],7,FALSE)),"",VLOOKUP(Table11[[#This Row],[Auto nr.]],Kvali3[[Auto nr.]:[Column1]],7,FALSE))</f>
        <v/>
      </c>
      <c r="P38" s="34" t="str">
        <f>IF(ISNA(VLOOKUP(Table11[[#This Row],[Auto nr.]],Kvali3[[Auto nr.]:[Column1]],9,FALSE)),"",VLOOKUP(Table11[[#This Row],[Auto nr.]],Kvali3[[Auto nr.]:[Column1]],9,FALSE))</f>
        <v/>
      </c>
      <c r="Q38" s="34" t="str">
        <f>IF(ISNA(VLOOKUP(Table11[[#This Row],[Auto nr.]],Tand3[[Auto nr.]:[Column1]],7,FALSE)),"",VLOOKUP(Table11[[#This Row],[Auto nr.]],Tand3[[Auto nr.]:[Column1]],7,FALSE))</f>
        <v/>
      </c>
      <c r="R38" s="35" t="str">
        <f>IF(ISNA(VLOOKUP(Table11[[#This Row],[Auto nr.]],Tand3[[Auto nr.]:[Column1]],6,FALSE)),"",VLOOKUP(Table11[[#This Row],[Auto nr.]],Tand3[[Auto nr.]:[Column1]],6,FALSE))</f>
        <v/>
      </c>
      <c r="S38" s="40" t="str">
        <f>IF(ISNA(VLOOKUP(Table11[[#This Row],[Auto nr.]],Kvali4[[Auto nr.]:[Column1]],6,FALSE)),"",VLOOKUP(Table11[[#This Row],[Auto nr.]],Kvali4[[Auto nr.]:[Column1]],6,FALSE))</f>
        <v/>
      </c>
      <c r="T38" s="34" t="str">
        <f>IF(ISNA(VLOOKUP(Table11[[#This Row],[Auto nr.]],Kvali4[[Auto nr.]:[Column1]],7,FALSE)),"",VLOOKUP(Table11[[#This Row],[Auto nr.]],Kvali4[[Auto nr.]:[Column1]],7,FALSE))</f>
        <v/>
      </c>
      <c r="U38" s="34" t="str">
        <f>IF(ISNA(VLOOKUP(Table11[[#This Row],[Auto nr.]],Kvali4[[Auto nr.]:[Column1]],9,FALSE)),"",VLOOKUP(Table11[[#This Row],[Auto nr.]],Kvali4[[Auto nr.]:[Column1]],9,FALSE))</f>
        <v/>
      </c>
      <c r="V38" s="34" t="str">
        <f>IF(ISNA(VLOOKUP(Table11[[#This Row],[Auto nr.]],Tand4[[Auto nr.]:[Column1]],7,FALSE)),"",VLOOKUP(Table11[[#This Row],[Auto nr.]],Tand4[[Auto nr.]:[Column1]],7,FALSE))</f>
        <v/>
      </c>
      <c r="W38" s="35" t="str">
        <f>IF(ISNA(VLOOKUP(Table11[[#This Row],[Auto nr.]],Tand4[[Auto nr.]:[Column1]],6,FALSE)),"",VLOOKUP(Table11[[#This Row],[Auto nr.]],Tand4[[Auto nr.]:[Column1]],6,FALSE))</f>
        <v/>
      </c>
      <c r="X38" s="40" t="str">
        <f>IF(ISNA(VLOOKUP(Table11[[#This Row],[Auto nr.]],Kvali5[[Auto nr.]:[Column1]],6,FALSE)),"",VLOOKUP(Table11[[#This Row],[Auto nr.]],Kvali5[[Auto nr.]:[Column1]],6,FALSE))</f>
        <v/>
      </c>
      <c r="Y38" s="34" t="str">
        <f>IF(ISNA(VLOOKUP(Table11[[#This Row],[Auto nr.]],Kvali5[[Auto nr.]:[Column1]],7,FALSE)),"",VLOOKUP(Table11[[#This Row],[Auto nr.]],Kvali5[[Auto nr.]:[Column1]],7,FALSE))</f>
        <v/>
      </c>
      <c r="Z38" s="34" t="str">
        <f>IF(ISNA(VLOOKUP(Table11[[#This Row],[Auto nr.]],Kvali5[[Auto nr.]:[Column1]],9,FALSE)),"",VLOOKUP(Table11[[#This Row],[Auto nr.]],Kvali5[[Auto nr.]:[Column1]],9,FALSE))</f>
        <v/>
      </c>
      <c r="AA38" s="34" t="str">
        <f>IF(ISNA(VLOOKUP(Table11[[#This Row],[Auto nr.]],Tand5[[Auto nr.]:[Column1]],7,FALSE)),"",VLOOKUP(Table11[[#This Row],[Auto nr.]],Tand5[[Auto nr.]:[Column1]],7,FALSE))</f>
        <v/>
      </c>
      <c r="AB38" s="35" t="str">
        <f>IF(ISNA(VLOOKUP(Table11[[#This Row],[Auto nr.]],Tand5[[Auto nr.]:[Column1]],6,FALSE)),"",VLOOKUP(Table11[[#This Row],[Auto nr.]],Tand5[[Auto nr.]:[Column1]],6,FALSE))</f>
        <v/>
      </c>
      <c r="AC38" s="46">
        <f>MAX(Table11[[#This Row],[Q1Hi]],Table11[[#This Row],[Q2Hi]],Table11[[#This Row],[Q3Hi]],Table11[[#This Row],[Q4Hi]],Table11[[#This Row],[Q5Hi]])</f>
        <v>62</v>
      </c>
      <c r="AD38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58.5</v>
      </c>
      <c r="AE38" s="43">
        <f>MIN(Table11[[#This Row],[Q1Pos]],Table11[[#This Row],[Q2Pos]],Table11[[#This Row],[Q3Pos]],Table11[[#This Row],[Q4Pos]],Table11[[#This Row],[Q5Pos]])</f>
        <v>19</v>
      </c>
      <c r="AF38" s="44">
        <f>AVERAGE(Table11[[#This Row],[Q1Pos]],Table11[[#This Row],[Q2Pos]],Table11[[#This Row],[Q3Pos]],Table11[[#This Row],[Q4Pos]],Table11[[#This Row],[Q5Pos]])</f>
        <v>19</v>
      </c>
      <c r="AG38" s="17">
        <f>MIN(Table11[[#This Row],[T1Pos]],Table11[[#This Row],[T2Pos]],Table11[[#This Row],[T3Pos]],Table11[[#This Row],[T4Pos]],Table11[[#This Row],[T5Pos]])</f>
        <v>20</v>
      </c>
      <c r="AH38" s="44">
        <f>AVERAGE(Table11[[#This Row],[T1Pos]],Table11[[#This Row],[T2Pos]],Table11[[#This Row],[T3Pos]],Table11[[#This Row],[T4Pos]],Table11[[#This Row],[T5Pos]])</f>
        <v>20</v>
      </c>
      <c r="AI38" s="17">
        <f>MAX(Table11[[#This Row],[T1Poi]],Table11[[#This Row],[T2Poi]],Table11[[#This Row],[T3Poi]],Table11[[#This Row],[T4Poi]],Table11[[#This Row],[T5Poi]],)</f>
        <v>24.5</v>
      </c>
      <c r="AJ38" s="45">
        <f>AVERAGE(Table11[[#This Row],[T1Poi]],Table11[[#This Row],[T2Poi]],Table11[[#This Row],[T3Poi]],Table11[[#This Row],[T4Poi]],Table11[[#This Row],[T5Poi]])</f>
        <v>24.5</v>
      </c>
      <c r="AK38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39" spans="2:37" x14ac:dyDescent="0.25">
      <c r="B39" s="49">
        <v>3</v>
      </c>
      <c r="C39" s="50" t="s">
        <v>35</v>
      </c>
      <c r="D39" s="33">
        <f>IF(ISNA(VLOOKUP(Table11[[#This Row],[Auto nr.]],Kvali1[[Auto nr.]:[Column1]],6,FALSE)),"",VLOOKUP(Table11[[#This Row],[Auto nr.]],Kvali1[[Auto nr.]:[Column1]],6,FALSE))</f>
        <v>62</v>
      </c>
      <c r="E39" s="33">
        <f>IF(ISNA(VLOOKUP(Table11[[#This Row],[Auto nr.]],Kvali1[[Auto nr.]:[Column1]],7,FALSE)),"",VLOOKUP(Table11[[#This Row],[Auto nr.]],Kvali1[[Auto nr.]:[Column1]],7,FALSE))</f>
        <v>42</v>
      </c>
      <c r="F39" s="33">
        <f>IF(ISNA(VLOOKUP(Table11[[#This Row],[Auto nr.]],Kvali1[[Auto nr.]:[Column1]],9,FALSE)),"",VLOOKUP(Table11[[#This Row],[Auto nr.]],Kvali1[[Auto nr.]:[Column1]],9,FALSE))</f>
        <v>20</v>
      </c>
      <c r="G39" s="34">
        <f>IF(ISNA(VLOOKUP(Table11[[#This Row],[Auto nr.]],Tand1[[Auto nr.]:[Column1]],7,FALSE)),"",VLOOKUP(Table11[[#This Row],[Auto nr.]],Tand1[[Auto nr.]:[Column1]],7,FALSE))</f>
        <v>21</v>
      </c>
      <c r="H39" s="35">
        <f>IF(ISNA(VLOOKUP(Table11[[#This Row],[Auto nr.]],Tand1[[Auto nr.]:[Column1]],6,FALSE)),"",VLOOKUP(Table11[[#This Row],[Auto nr.]],Tand1[[Auto nr.]:[Column1]],6,FALSE))</f>
        <v>24.5</v>
      </c>
      <c r="I39" s="40" t="str">
        <f>IF(ISNA(VLOOKUP(Table11[[#This Row],[Auto nr.]],Kvali2[[Auto nr.]:[Column1]],6,FALSE)),"",VLOOKUP(Table11[[#This Row],[Auto nr.]],Kvali2[[Auto nr.]:[Column1]],6,FALSE))</f>
        <v/>
      </c>
      <c r="J39" s="34" t="str">
        <f>IF(ISNA(VLOOKUP(Table11[[#This Row],[Auto nr.]],Kvali2[[Auto nr.]:[Column1]],7,FALSE)),"",VLOOKUP(Table11[[#This Row],[Auto nr.]],Kvali2[[Auto nr.]:[Column1]],7,FALSE))</f>
        <v/>
      </c>
      <c r="K39" s="34" t="str">
        <f>IF(ISNA(VLOOKUP(Table11[[#This Row],[Auto nr.]],Kvali2[[Auto nr.]:[Column1]],9,FALSE)),"",VLOOKUP(Table11[[#This Row],[Auto nr.]],Kvali2[[Auto nr.]:[Column1]],9,FALSE))</f>
        <v/>
      </c>
      <c r="L39" s="34" t="str">
        <f>IF(ISNA(VLOOKUP(Table11[[#This Row],[Auto nr.]],Tand2[[Auto nr.]:[Column1]],7,FALSE)),"",VLOOKUP(Table11[[#This Row],[Auto nr.]],Tand2[[Auto nr.]:[Column1]],7,FALSE))</f>
        <v/>
      </c>
      <c r="M39" s="35" t="str">
        <f>IF(ISNA(VLOOKUP(Table11[[#This Row],[Auto nr.]],Tand2[[Auto nr.]:[Column1]],6,FALSE)),"",VLOOKUP(Table11[[#This Row],[Auto nr.]],Tand2[[Auto nr.]:[Column1]],6,FALSE))</f>
        <v/>
      </c>
      <c r="N39" s="40" t="str">
        <f>IF(ISNA(VLOOKUP(Table11[[#This Row],[Auto nr.]],Kvali3[[Auto nr.]:[Column1]],6,FALSE)),"",VLOOKUP(Table11[[#This Row],[Auto nr.]],Kvali3[[Auto nr.]:[Column1]],6,FALSE))</f>
        <v/>
      </c>
      <c r="O39" s="34" t="str">
        <f>IF(ISNA(VLOOKUP(Table11[[#This Row],[Auto nr.]],Kvali3[[Auto nr.]:[Column1]],7,FALSE)),"",VLOOKUP(Table11[[#This Row],[Auto nr.]],Kvali3[[Auto nr.]:[Column1]],7,FALSE))</f>
        <v/>
      </c>
      <c r="P39" s="34" t="str">
        <f>IF(ISNA(VLOOKUP(Table11[[#This Row],[Auto nr.]],Kvali3[[Auto nr.]:[Column1]],9,FALSE)),"",VLOOKUP(Table11[[#This Row],[Auto nr.]],Kvali3[[Auto nr.]:[Column1]],9,FALSE))</f>
        <v/>
      </c>
      <c r="Q39" s="34" t="str">
        <f>IF(ISNA(VLOOKUP(Table11[[#This Row],[Auto nr.]],Tand3[[Auto nr.]:[Column1]],7,FALSE)),"",VLOOKUP(Table11[[#This Row],[Auto nr.]],Tand3[[Auto nr.]:[Column1]],7,FALSE))</f>
        <v/>
      </c>
      <c r="R39" s="35" t="str">
        <f>IF(ISNA(VLOOKUP(Table11[[#This Row],[Auto nr.]],Tand3[[Auto nr.]:[Column1]],6,FALSE)),"",VLOOKUP(Table11[[#This Row],[Auto nr.]],Tand3[[Auto nr.]:[Column1]],6,FALSE))</f>
        <v/>
      </c>
      <c r="S39" s="40" t="str">
        <f>IF(ISNA(VLOOKUP(Table11[[#This Row],[Auto nr.]],Kvali4[[Auto nr.]:[Column1]],6,FALSE)),"",VLOOKUP(Table11[[#This Row],[Auto nr.]],Kvali4[[Auto nr.]:[Column1]],6,FALSE))</f>
        <v/>
      </c>
      <c r="T39" s="34" t="str">
        <f>IF(ISNA(VLOOKUP(Table11[[#This Row],[Auto nr.]],Kvali4[[Auto nr.]:[Column1]],7,FALSE)),"",VLOOKUP(Table11[[#This Row],[Auto nr.]],Kvali4[[Auto nr.]:[Column1]],7,FALSE))</f>
        <v/>
      </c>
      <c r="U39" s="34" t="str">
        <f>IF(ISNA(VLOOKUP(Table11[[#This Row],[Auto nr.]],Kvali4[[Auto nr.]:[Column1]],9,FALSE)),"",VLOOKUP(Table11[[#This Row],[Auto nr.]],Kvali4[[Auto nr.]:[Column1]],9,FALSE))</f>
        <v/>
      </c>
      <c r="V39" s="34" t="str">
        <f>IF(ISNA(VLOOKUP(Table11[[#This Row],[Auto nr.]],Tand4[[Auto nr.]:[Column1]],7,FALSE)),"",VLOOKUP(Table11[[#This Row],[Auto nr.]],Tand4[[Auto nr.]:[Column1]],7,FALSE))</f>
        <v/>
      </c>
      <c r="W39" s="35" t="str">
        <f>IF(ISNA(VLOOKUP(Table11[[#This Row],[Auto nr.]],Tand4[[Auto nr.]:[Column1]],6,FALSE)),"",VLOOKUP(Table11[[#This Row],[Auto nr.]],Tand4[[Auto nr.]:[Column1]],6,FALSE))</f>
        <v/>
      </c>
      <c r="X39" s="40" t="str">
        <f>IF(ISNA(VLOOKUP(Table11[[#This Row],[Auto nr.]],Kvali5[[Auto nr.]:[Column1]],6,FALSE)),"",VLOOKUP(Table11[[#This Row],[Auto nr.]],Kvali5[[Auto nr.]:[Column1]],6,FALSE))</f>
        <v/>
      </c>
      <c r="Y39" s="34" t="str">
        <f>IF(ISNA(VLOOKUP(Table11[[#This Row],[Auto nr.]],Kvali5[[Auto nr.]:[Column1]],7,FALSE)),"",VLOOKUP(Table11[[#This Row],[Auto nr.]],Kvali5[[Auto nr.]:[Column1]],7,FALSE))</f>
        <v/>
      </c>
      <c r="Z39" s="34" t="str">
        <f>IF(ISNA(VLOOKUP(Table11[[#This Row],[Auto nr.]],Kvali5[[Auto nr.]:[Column1]],9,FALSE)),"",VLOOKUP(Table11[[#This Row],[Auto nr.]],Kvali5[[Auto nr.]:[Column1]],9,FALSE))</f>
        <v/>
      </c>
      <c r="AA39" s="34" t="str">
        <f>IF(ISNA(VLOOKUP(Table11[[#This Row],[Auto nr.]],Tand5[[Auto nr.]:[Column1]],7,FALSE)),"",VLOOKUP(Table11[[#This Row],[Auto nr.]],Tand5[[Auto nr.]:[Column1]],7,FALSE))</f>
        <v/>
      </c>
      <c r="AB39" s="35" t="str">
        <f>IF(ISNA(VLOOKUP(Table11[[#This Row],[Auto nr.]],Tand5[[Auto nr.]:[Column1]],6,FALSE)),"",VLOOKUP(Table11[[#This Row],[Auto nr.]],Tand5[[Auto nr.]:[Column1]],6,FALSE))</f>
        <v/>
      </c>
      <c r="AC39" s="46">
        <f>MAX(Table11[[#This Row],[Q1Hi]],Table11[[#This Row],[Q2Hi]],Table11[[#This Row],[Q3Hi]],Table11[[#This Row],[Q4Hi]],Table11[[#This Row],[Q5Hi]])</f>
        <v>62</v>
      </c>
      <c r="AD39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52</v>
      </c>
      <c r="AE39" s="43">
        <f>MIN(Table11[[#This Row],[Q1Pos]],Table11[[#This Row],[Q2Pos]],Table11[[#This Row],[Q3Pos]],Table11[[#This Row],[Q4Pos]],Table11[[#This Row],[Q5Pos]])</f>
        <v>20</v>
      </c>
      <c r="AF39" s="44">
        <f>AVERAGE(Table11[[#This Row],[Q1Pos]],Table11[[#This Row],[Q2Pos]],Table11[[#This Row],[Q3Pos]],Table11[[#This Row],[Q4Pos]],Table11[[#This Row],[Q5Pos]])</f>
        <v>20</v>
      </c>
      <c r="AG39" s="17">
        <f>MIN(Table11[[#This Row],[T1Pos]],Table11[[#This Row],[T2Pos]],Table11[[#This Row],[T3Pos]],Table11[[#This Row],[T4Pos]],Table11[[#This Row],[T5Pos]])</f>
        <v>21</v>
      </c>
      <c r="AH39" s="44">
        <f>AVERAGE(Table11[[#This Row],[T1Pos]],Table11[[#This Row],[T2Pos]],Table11[[#This Row],[T3Pos]],Table11[[#This Row],[T4Pos]],Table11[[#This Row],[T5Pos]])</f>
        <v>21</v>
      </c>
      <c r="AI39" s="17">
        <f>MAX(Table11[[#This Row],[T1Poi]],Table11[[#This Row],[T2Poi]],Table11[[#This Row],[T3Poi]],Table11[[#This Row],[T4Poi]],Table11[[#This Row],[T5Poi]],)</f>
        <v>24.5</v>
      </c>
      <c r="AJ39" s="45">
        <f>AVERAGE(Table11[[#This Row],[T1Poi]],Table11[[#This Row],[T2Poi]],Table11[[#This Row],[T3Poi]],Table11[[#This Row],[T4Poi]],Table11[[#This Row],[T5Poi]])</f>
        <v>24.5</v>
      </c>
      <c r="AK39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40" spans="2:37" x14ac:dyDescent="0.25">
      <c r="B40" s="49">
        <v>4</v>
      </c>
      <c r="C40" s="50" t="s">
        <v>38</v>
      </c>
      <c r="D40" s="33">
        <f>IF(ISNA(VLOOKUP(Table11[[#This Row],[Auto nr.]],Kvali1[[Auto nr.]:[Column1]],6,FALSE)),"",VLOOKUP(Table11[[#This Row],[Auto nr.]],Kvali1[[Auto nr.]:[Column1]],6,FALSE))</f>
        <v>51</v>
      </c>
      <c r="E40" s="33">
        <f>IF(ISNA(VLOOKUP(Table11[[#This Row],[Auto nr.]],Kvali1[[Auto nr.]:[Column1]],7,FALSE)),"",VLOOKUP(Table11[[#This Row],[Auto nr.]],Kvali1[[Auto nr.]:[Column1]],7,FALSE))</f>
        <v>49</v>
      </c>
      <c r="F40" s="33">
        <f>IF(ISNA(VLOOKUP(Table11[[#This Row],[Auto nr.]],Kvali1[[Auto nr.]:[Column1]],9,FALSE)),"",VLOOKUP(Table11[[#This Row],[Auto nr.]],Kvali1[[Auto nr.]:[Column1]],9,FALSE))</f>
        <v>23</v>
      </c>
      <c r="G40" s="34">
        <f>IF(ISNA(VLOOKUP(Table11[[#This Row],[Auto nr.]],Tand1[[Auto nr.]:[Column1]],7,FALSE)),"",VLOOKUP(Table11[[#This Row],[Auto nr.]],Tand1[[Auto nr.]:[Column1]],7,FALSE))</f>
        <v>24</v>
      </c>
      <c r="H40" s="35">
        <f>IF(ISNA(VLOOKUP(Table11[[#This Row],[Auto nr.]],Tand1[[Auto nr.]:[Column1]],6,FALSE)),"",VLOOKUP(Table11[[#This Row],[Auto nr.]],Tand1[[Auto nr.]:[Column1]],6,FALSE))</f>
        <v>24.5</v>
      </c>
      <c r="I40" s="40" t="str">
        <f>IF(ISNA(VLOOKUP(Table11[[#This Row],[Auto nr.]],Kvali2[[Auto nr.]:[Column1]],6,FALSE)),"",VLOOKUP(Table11[[#This Row],[Auto nr.]],Kvali2[[Auto nr.]:[Column1]],6,FALSE))</f>
        <v/>
      </c>
      <c r="J40" s="34" t="str">
        <f>IF(ISNA(VLOOKUP(Table11[[#This Row],[Auto nr.]],Kvali2[[Auto nr.]:[Column1]],7,FALSE)),"",VLOOKUP(Table11[[#This Row],[Auto nr.]],Kvali2[[Auto nr.]:[Column1]],7,FALSE))</f>
        <v/>
      </c>
      <c r="K40" s="34" t="str">
        <f>IF(ISNA(VLOOKUP(Table11[[#This Row],[Auto nr.]],Kvali2[[Auto nr.]:[Column1]],9,FALSE)),"",VLOOKUP(Table11[[#This Row],[Auto nr.]],Kvali2[[Auto nr.]:[Column1]],9,FALSE))</f>
        <v/>
      </c>
      <c r="L40" s="34" t="str">
        <f>IF(ISNA(VLOOKUP(Table11[[#This Row],[Auto nr.]],Tand2[[Auto nr.]:[Column1]],7,FALSE)),"",VLOOKUP(Table11[[#This Row],[Auto nr.]],Tand2[[Auto nr.]:[Column1]],7,FALSE))</f>
        <v/>
      </c>
      <c r="M40" s="35" t="str">
        <f>IF(ISNA(VLOOKUP(Table11[[#This Row],[Auto nr.]],Tand2[[Auto nr.]:[Column1]],6,FALSE)),"",VLOOKUP(Table11[[#This Row],[Auto nr.]],Tand2[[Auto nr.]:[Column1]],6,FALSE))</f>
        <v/>
      </c>
      <c r="N40" s="40" t="str">
        <f>IF(ISNA(VLOOKUP(Table11[[#This Row],[Auto nr.]],Kvali3[[Auto nr.]:[Column1]],6,FALSE)),"",VLOOKUP(Table11[[#This Row],[Auto nr.]],Kvali3[[Auto nr.]:[Column1]],6,FALSE))</f>
        <v/>
      </c>
      <c r="O40" s="34" t="str">
        <f>IF(ISNA(VLOOKUP(Table11[[#This Row],[Auto nr.]],Kvali3[[Auto nr.]:[Column1]],7,FALSE)),"",VLOOKUP(Table11[[#This Row],[Auto nr.]],Kvali3[[Auto nr.]:[Column1]],7,FALSE))</f>
        <v/>
      </c>
      <c r="P40" s="34" t="str">
        <f>IF(ISNA(VLOOKUP(Table11[[#This Row],[Auto nr.]],Kvali3[[Auto nr.]:[Column1]],9,FALSE)),"",VLOOKUP(Table11[[#This Row],[Auto nr.]],Kvali3[[Auto nr.]:[Column1]],9,FALSE))</f>
        <v/>
      </c>
      <c r="Q40" s="34" t="str">
        <f>IF(ISNA(VLOOKUP(Table11[[#This Row],[Auto nr.]],Tand3[[Auto nr.]:[Column1]],7,FALSE)),"",VLOOKUP(Table11[[#This Row],[Auto nr.]],Tand3[[Auto nr.]:[Column1]],7,FALSE))</f>
        <v/>
      </c>
      <c r="R40" s="35" t="str">
        <f>IF(ISNA(VLOOKUP(Table11[[#This Row],[Auto nr.]],Tand3[[Auto nr.]:[Column1]],6,FALSE)),"",VLOOKUP(Table11[[#This Row],[Auto nr.]],Tand3[[Auto nr.]:[Column1]],6,FALSE))</f>
        <v/>
      </c>
      <c r="S40" s="40" t="str">
        <f>IF(ISNA(VLOOKUP(Table11[[#This Row],[Auto nr.]],Kvali4[[Auto nr.]:[Column1]],6,FALSE)),"",VLOOKUP(Table11[[#This Row],[Auto nr.]],Kvali4[[Auto nr.]:[Column1]],6,FALSE))</f>
        <v/>
      </c>
      <c r="T40" s="34" t="str">
        <f>IF(ISNA(VLOOKUP(Table11[[#This Row],[Auto nr.]],Kvali4[[Auto nr.]:[Column1]],7,FALSE)),"",VLOOKUP(Table11[[#This Row],[Auto nr.]],Kvali4[[Auto nr.]:[Column1]],7,FALSE))</f>
        <v/>
      </c>
      <c r="U40" s="34" t="str">
        <f>IF(ISNA(VLOOKUP(Table11[[#This Row],[Auto nr.]],Kvali4[[Auto nr.]:[Column1]],9,FALSE)),"",VLOOKUP(Table11[[#This Row],[Auto nr.]],Kvali4[[Auto nr.]:[Column1]],9,FALSE))</f>
        <v/>
      </c>
      <c r="V40" s="34" t="str">
        <f>IF(ISNA(VLOOKUP(Table11[[#This Row],[Auto nr.]],Tand4[[Auto nr.]:[Column1]],7,FALSE)),"",VLOOKUP(Table11[[#This Row],[Auto nr.]],Tand4[[Auto nr.]:[Column1]],7,FALSE))</f>
        <v/>
      </c>
      <c r="W40" s="35" t="str">
        <f>IF(ISNA(VLOOKUP(Table11[[#This Row],[Auto nr.]],Tand4[[Auto nr.]:[Column1]],6,FALSE)),"",VLOOKUP(Table11[[#This Row],[Auto nr.]],Tand4[[Auto nr.]:[Column1]],6,FALSE))</f>
        <v/>
      </c>
      <c r="X40" s="40" t="str">
        <f>IF(ISNA(VLOOKUP(Table11[[#This Row],[Auto nr.]],Kvali5[[Auto nr.]:[Column1]],6,FALSE)),"",VLOOKUP(Table11[[#This Row],[Auto nr.]],Kvali5[[Auto nr.]:[Column1]],6,FALSE))</f>
        <v/>
      </c>
      <c r="Y40" s="34" t="str">
        <f>IF(ISNA(VLOOKUP(Table11[[#This Row],[Auto nr.]],Kvali5[[Auto nr.]:[Column1]],7,FALSE)),"",VLOOKUP(Table11[[#This Row],[Auto nr.]],Kvali5[[Auto nr.]:[Column1]],7,FALSE))</f>
        <v/>
      </c>
      <c r="Z40" s="34" t="str">
        <f>IF(ISNA(VLOOKUP(Table11[[#This Row],[Auto nr.]],Kvali5[[Auto nr.]:[Column1]],9,FALSE)),"",VLOOKUP(Table11[[#This Row],[Auto nr.]],Kvali5[[Auto nr.]:[Column1]],9,FALSE))</f>
        <v/>
      </c>
      <c r="AA40" s="34" t="str">
        <f>IF(ISNA(VLOOKUP(Table11[[#This Row],[Auto nr.]],Tand5[[Auto nr.]:[Column1]],7,FALSE)),"",VLOOKUP(Table11[[#This Row],[Auto nr.]],Tand5[[Auto nr.]:[Column1]],7,FALSE))</f>
        <v/>
      </c>
      <c r="AB40" s="35" t="str">
        <f>IF(ISNA(VLOOKUP(Table11[[#This Row],[Auto nr.]],Tand5[[Auto nr.]:[Column1]],6,FALSE)),"",VLOOKUP(Table11[[#This Row],[Auto nr.]],Tand5[[Auto nr.]:[Column1]],6,FALSE))</f>
        <v/>
      </c>
      <c r="AC40" s="46">
        <f>MAX(Table11[[#This Row],[Q1Hi]],Table11[[#This Row],[Q2Hi]],Table11[[#This Row],[Q3Hi]],Table11[[#This Row],[Q4Hi]],Table11[[#This Row],[Q5Hi]])</f>
        <v>51</v>
      </c>
      <c r="AD40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50</v>
      </c>
      <c r="AE40" s="43">
        <f>MIN(Table11[[#This Row],[Q1Pos]],Table11[[#This Row],[Q2Pos]],Table11[[#This Row],[Q3Pos]],Table11[[#This Row],[Q4Pos]],Table11[[#This Row],[Q5Pos]])</f>
        <v>23</v>
      </c>
      <c r="AF40" s="44">
        <f>AVERAGE(Table11[[#This Row],[Q1Pos]],Table11[[#This Row],[Q2Pos]],Table11[[#This Row],[Q3Pos]],Table11[[#This Row],[Q4Pos]],Table11[[#This Row],[Q5Pos]])</f>
        <v>23</v>
      </c>
      <c r="AG40" s="17">
        <f>MIN(Table11[[#This Row],[T1Pos]],Table11[[#This Row],[T2Pos]],Table11[[#This Row],[T3Pos]],Table11[[#This Row],[T4Pos]],Table11[[#This Row],[T5Pos]])</f>
        <v>24</v>
      </c>
      <c r="AH40" s="44">
        <f>AVERAGE(Table11[[#This Row],[T1Pos]],Table11[[#This Row],[T2Pos]],Table11[[#This Row],[T3Pos]],Table11[[#This Row],[T4Pos]],Table11[[#This Row],[T5Pos]])</f>
        <v>24</v>
      </c>
      <c r="AI40" s="17">
        <f>MAX(Table11[[#This Row],[T1Poi]],Table11[[#This Row],[T2Poi]],Table11[[#This Row],[T3Poi]],Table11[[#This Row],[T4Poi]],Table11[[#This Row],[T5Poi]],)</f>
        <v>24.5</v>
      </c>
      <c r="AJ40" s="45">
        <f>AVERAGE(Table11[[#This Row],[T1Poi]],Table11[[#This Row],[T2Poi]],Table11[[#This Row],[T3Poi]],Table11[[#This Row],[T4Poi]],Table11[[#This Row],[T5Poi]])</f>
        <v>24.5</v>
      </c>
      <c r="AK40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41" spans="2:37" x14ac:dyDescent="0.25">
      <c r="B41" s="49">
        <v>215</v>
      </c>
      <c r="C41" s="50" t="s">
        <v>113</v>
      </c>
      <c r="D41" s="33" t="str">
        <f>IF(ISNA(VLOOKUP(Table11[[#This Row],[Auto nr.]],Kvali1[[Auto nr.]:[Column1]],6,FALSE)),"",VLOOKUP(Table11[[#This Row],[Auto nr.]],Kvali1[[Auto nr.]:[Column1]],6,FALSE))</f>
        <v/>
      </c>
      <c r="E41" s="33" t="str">
        <f>IF(ISNA(VLOOKUP(Table11[[#This Row],[Auto nr.]],Kvali1[[Auto nr.]:[Column1]],7,FALSE)),"",VLOOKUP(Table11[[#This Row],[Auto nr.]],Kvali1[[Auto nr.]:[Column1]],7,FALSE))</f>
        <v/>
      </c>
      <c r="F41" s="33" t="str">
        <f>IF(ISNA(VLOOKUP(Table11[[#This Row],[Auto nr.]],Kvali1[[Auto nr.]:[Column1]],9,FALSE)),"",VLOOKUP(Table11[[#This Row],[Auto nr.]],Kvali1[[Auto nr.]:[Column1]],9,FALSE))</f>
        <v/>
      </c>
      <c r="G41" s="34" t="str">
        <f>IF(ISNA(VLOOKUP(Table11[[#This Row],[Auto nr.]],Tand1[[Auto nr.]:[Column1]],7,FALSE)),"",VLOOKUP(Table11[[#This Row],[Auto nr.]],Tand1[[Auto nr.]:[Column1]],7,FALSE))</f>
        <v/>
      </c>
      <c r="H41" s="35" t="str">
        <f>IF(ISNA(VLOOKUP(Table11[[#This Row],[Auto nr.]],Tand1[[Auto nr.]:[Column1]],6,FALSE)),"",VLOOKUP(Table11[[#This Row],[Auto nr.]],Tand1[[Auto nr.]:[Column1]],6,FALSE))</f>
        <v/>
      </c>
      <c r="I41" s="40">
        <f>IF(ISNA(VLOOKUP(Table11[[#This Row],[Auto nr.]],Kvali2[[Auto nr.]:[Column1]],6,FALSE)),"",VLOOKUP(Table11[[#This Row],[Auto nr.]],Kvali2[[Auto nr.]:[Column1]],6,FALSE))</f>
        <v>53</v>
      </c>
      <c r="J41" s="34"/>
      <c r="K41" s="34">
        <f>IF(ISNA(VLOOKUP(Table11[[#This Row],[Auto nr.]],Kvali2[[Auto nr.]:[Column1]],9,FALSE)),"",VLOOKUP(Table11[[#This Row],[Auto nr.]],Kvali2[[Auto nr.]:[Column1]],9,FALSE))</f>
        <v>25</v>
      </c>
      <c r="L41" s="34">
        <f>IF(ISNA(VLOOKUP(Table11[[#This Row],[Auto nr.]],Tand2[[Auto nr.]:[Column1]],7,FALSE)),"",VLOOKUP(Table11[[#This Row],[Auto nr.]],Tand2[[Auto nr.]:[Column1]],7,FALSE))</f>
        <v>25</v>
      </c>
      <c r="M41" s="35">
        <f>IF(ISNA(VLOOKUP(Table11[[#This Row],[Auto nr.]],Tand2[[Auto nr.]:[Column1]],6,FALSE)),"",VLOOKUP(Table11[[#This Row],[Auto nr.]],Tand2[[Auto nr.]:[Column1]],6,FALSE))</f>
        <v>24.25</v>
      </c>
      <c r="N41" s="40" t="str">
        <f>IF(ISNA(VLOOKUP(Table11[[#This Row],[Auto nr.]],Kvali3[[Auto nr.]:[Column1]],6,FALSE)),"",VLOOKUP(Table11[[#This Row],[Auto nr.]],Kvali3[[Auto nr.]:[Column1]],6,FALSE))</f>
        <v/>
      </c>
      <c r="O41" s="34" t="str">
        <f>IF(ISNA(VLOOKUP(Table11[[#This Row],[Auto nr.]],Kvali3[[Auto nr.]:[Column1]],7,FALSE)),"",VLOOKUP(Table11[[#This Row],[Auto nr.]],Kvali3[[Auto nr.]:[Column1]],7,FALSE))</f>
        <v/>
      </c>
      <c r="P41" s="34" t="str">
        <f>IF(ISNA(VLOOKUP(Table11[[#This Row],[Auto nr.]],Kvali3[[Auto nr.]:[Column1]],9,FALSE)),"",VLOOKUP(Table11[[#This Row],[Auto nr.]],Kvali3[[Auto nr.]:[Column1]],9,FALSE))</f>
        <v/>
      </c>
      <c r="Q41" s="34" t="str">
        <f>IF(ISNA(VLOOKUP(Table11[[#This Row],[Auto nr.]],Tand3[[Auto nr.]:[Column1]],7,FALSE)),"",VLOOKUP(Table11[[#This Row],[Auto nr.]],Tand3[[Auto nr.]:[Column1]],7,FALSE))</f>
        <v/>
      </c>
      <c r="R41" s="35" t="str">
        <f>IF(ISNA(VLOOKUP(Table11[[#This Row],[Auto nr.]],Tand3[[Auto nr.]:[Column1]],6,FALSE)),"",VLOOKUP(Table11[[#This Row],[Auto nr.]],Tand3[[Auto nr.]:[Column1]],6,FALSE))</f>
        <v/>
      </c>
      <c r="S41" s="40" t="str">
        <f>IF(ISNA(VLOOKUP(Table11[[#This Row],[Auto nr.]],Kvali4[[Auto nr.]:[Column1]],6,FALSE)),"",VLOOKUP(Table11[[#This Row],[Auto nr.]],Kvali4[[Auto nr.]:[Column1]],6,FALSE))</f>
        <v/>
      </c>
      <c r="T41" s="34" t="str">
        <f>IF(ISNA(VLOOKUP(Table11[[#This Row],[Auto nr.]],Kvali4[[Auto nr.]:[Column1]],7,FALSE)),"",VLOOKUP(Table11[[#This Row],[Auto nr.]],Kvali4[[Auto nr.]:[Column1]],7,FALSE))</f>
        <v/>
      </c>
      <c r="U41" s="34" t="str">
        <f>IF(ISNA(VLOOKUP(Table11[[#This Row],[Auto nr.]],Kvali4[[Auto nr.]:[Column1]],9,FALSE)),"",VLOOKUP(Table11[[#This Row],[Auto nr.]],Kvali4[[Auto nr.]:[Column1]],9,FALSE))</f>
        <v/>
      </c>
      <c r="V41" s="34" t="str">
        <f>IF(ISNA(VLOOKUP(Table11[[#This Row],[Auto nr.]],Tand4[[Auto nr.]:[Column1]],7,FALSE)),"",VLOOKUP(Table11[[#This Row],[Auto nr.]],Tand4[[Auto nr.]:[Column1]],7,FALSE))</f>
        <v/>
      </c>
      <c r="W41" s="35" t="str">
        <f>IF(ISNA(VLOOKUP(Table11[[#This Row],[Auto nr.]],Tand4[[Auto nr.]:[Column1]],6,FALSE)),"",VLOOKUP(Table11[[#This Row],[Auto nr.]],Tand4[[Auto nr.]:[Column1]],6,FALSE))</f>
        <v/>
      </c>
      <c r="X41" s="40" t="str">
        <f>IF(ISNA(VLOOKUP(Table11[[#This Row],[Auto nr.]],Kvali5[[Auto nr.]:[Column1]],6,FALSE)),"",VLOOKUP(Table11[[#This Row],[Auto nr.]],Kvali5[[Auto nr.]:[Column1]],6,FALSE))</f>
        <v/>
      </c>
      <c r="Y41" s="34" t="str">
        <f>IF(ISNA(VLOOKUP(Table11[[#This Row],[Auto nr.]],Kvali5[[Auto nr.]:[Column1]],7,FALSE)),"",VLOOKUP(Table11[[#This Row],[Auto nr.]],Kvali5[[Auto nr.]:[Column1]],7,FALSE))</f>
        <v/>
      </c>
      <c r="Z41" s="34" t="str">
        <f>IF(ISNA(VLOOKUP(Table11[[#This Row],[Auto nr.]],Kvali5[[Auto nr.]:[Column1]],9,FALSE)),"",VLOOKUP(Table11[[#This Row],[Auto nr.]],Kvali5[[Auto nr.]:[Column1]],9,FALSE))</f>
        <v/>
      </c>
      <c r="AA41" s="34" t="str">
        <f>IF(ISNA(VLOOKUP(Table11[[#This Row],[Auto nr.]],Tand5[[Auto nr.]:[Column1]],7,FALSE)),"",VLOOKUP(Table11[[#This Row],[Auto nr.]],Tand5[[Auto nr.]:[Column1]],7,FALSE))</f>
        <v/>
      </c>
      <c r="AB41" s="35" t="str">
        <f>IF(ISNA(VLOOKUP(Table11[[#This Row],[Auto nr.]],Tand5[[Auto nr.]:[Column1]],6,FALSE)),"",VLOOKUP(Table11[[#This Row],[Auto nr.]],Tand5[[Auto nr.]:[Column1]],6,FALSE))</f>
        <v/>
      </c>
      <c r="AC41" s="46">
        <f>MAX(Table11[[#This Row],[Q1Hi]],Table11[[#This Row],[Q2Hi]],Table11[[#This Row],[Q3Hi]],Table11[[#This Row],[Q4Hi]],Table11[[#This Row],[Q5Hi]])</f>
        <v>53</v>
      </c>
      <c r="AD41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53</v>
      </c>
      <c r="AE41" s="43">
        <f>MIN(Table11[[#This Row],[Q1Pos]],Table11[[#This Row],[Q2Pos]],Table11[[#This Row],[Q3Pos]],Table11[[#This Row],[Q4Pos]],Table11[[#This Row],[Q5Pos]])</f>
        <v>25</v>
      </c>
      <c r="AF41" s="44">
        <f>AVERAGE(Table11[[#This Row],[Q1Pos]],Table11[[#This Row],[Q2Pos]],Table11[[#This Row],[Q3Pos]],Table11[[#This Row],[Q4Pos]],Table11[[#This Row],[Q5Pos]])</f>
        <v>25</v>
      </c>
      <c r="AG41" s="17">
        <f>MIN(Table11[[#This Row],[T1Pos]],Table11[[#This Row],[T2Pos]],Table11[[#This Row],[T3Pos]],Table11[[#This Row],[T4Pos]],Table11[[#This Row],[T5Pos]])</f>
        <v>25</v>
      </c>
      <c r="AH41" s="44">
        <f>AVERAGE(Table11[[#This Row],[T1Pos]],Table11[[#This Row],[T2Pos]],Table11[[#This Row],[T3Pos]],Table11[[#This Row],[T4Pos]],Table11[[#This Row],[T5Pos]])</f>
        <v>25</v>
      </c>
      <c r="AI41" s="17">
        <f>MAX(Table11[[#This Row],[T1Poi]],Table11[[#This Row],[T2Poi]],Table11[[#This Row],[T3Poi]],Table11[[#This Row],[T4Poi]],Table11[[#This Row],[T5Poi]],)</f>
        <v>24.25</v>
      </c>
      <c r="AJ41" s="45">
        <f>AVERAGE(Table11[[#This Row],[T1Poi]],Table11[[#This Row],[T2Poi]],Table11[[#This Row],[T3Poi]],Table11[[#This Row],[T4Poi]],Table11[[#This Row],[T5Poi]])</f>
        <v>24.25</v>
      </c>
      <c r="AK41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42" spans="2:37" x14ac:dyDescent="0.25">
      <c r="B42" s="49">
        <v>690</v>
      </c>
      <c r="C42" s="50" t="s">
        <v>72</v>
      </c>
      <c r="D42" s="33" t="str">
        <f>IF(ISNA(VLOOKUP(Table11[[#This Row],[Auto nr.]],Kvali1[[Auto nr.]:[Column1]],6,FALSE)),"",VLOOKUP(Table11[[#This Row],[Auto nr.]],Kvali1[[Auto nr.]:[Column1]],6,FALSE))</f>
        <v/>
      </c>
      <c r="E42" s="33" t="str">
        <f>IF(ISNA(VLOOKUP(Table11[[#This Row],[Auto nr.]],Kvali1[[Auto nr.]:[Column1]],7,FALSE)),"",VLOOKUP(Table11[[#This Row],[Auto nr.]],Kvali1[[Auto nr.]:[Column1]],7,FALSE))</f>
        <v/>
      </c>
      <c r="F42" s="33" t="str">
        <f>IF(ISNA(VLOOKUP(Table11[[#This Row],[Auto nr.]],Kvali1[[Auto nr.]:[Column1]],9,FALSE)),"",VLOOKUP(Table11[[#This Row],[Auto nr.]],Kvali1[[Auto nr.]:[Column1]],9,FALSE))</f>
        <v/>
      </c>
      <c r="G42" s="34" t="str">
        <f>IF(ISNA(VLOOKUP(Table11[[#This Row],[Auto nr.]],Tand1[[Auto nr.]:[Column1]],7,FALSE)),"",VLOOKUP(Table11[[#This Row],[Auto nr.]],Tand1[[Auto nr.]:[Column1]],7,FALSE))</f>
        <v/>
      </c>
      <c r="H42" s="35" t="str">
        <f>IF(ISNA(VLOOKUP(Table11[[#This Row],[Auto nr.]],Tand1[[Auto nr.]:[Column1]],6,FALSE)),"",VLOOKUP(Table11[[#This Row],[Auto nr.]],Tand1[[Auto nr.]:[Column1]],6,FALSE))</f>
        <v/>
      </c>
      <c r="I42" s="40">
        <f>IF(ISNA(VLOOKUP(Table11[[#This Row],[Auto nr.]],Kvali2[[Auto nr.]:[Column1]],6,FALSE)),"",VLOOKUP(Table11[[#This Row],[Auto nr.]],Kvali2[[Auto nr.]:[Column1]],6,FALSE))</f>
        <v>46</v>
      </c>
      <c r="J42" s="34"/>
      <c r="K42" s="34">
        <f>IF(ISNA(VLOOKUP(Table11[[#This Row],[Auto nr.]],Kvali2[[Auto nr.]:[Column1]],9,FALSE)),"",VLOOKUP(Table11[[#This Row],[Auto nr.]],Kvali2[[Auto nr.]:[Column1]],9,FALSE))</f>
        <v>26</v>
      </c>
      <c r="L42" s="34">
        <f>IF(ISNA(VLOOKUP(Table11[[#This Row],[Auto nr.]],Tand2[[Auto nr.]:[Column1]],7,FALSE)),"",VLOOKUP(Table11[[#This Row],[Auto nr.]],Tand2[[Auto nr.]:[Column1]],7,FALSE))</f>
        <v>26</v>
      </c>
      <c r="M42" s="35">
        <f>IF(ISNA(VLOOKUP(Table11[[#This Row],[Auto nr.]],Tand2[[Auto nr.]:[Column1]],6,FALSE)),"",VLOOKUP(Table11[[#This Row],[Auto nr.]],Tand2[[Auto nr.]:[Column1]],6,FALSE))</f>
        <v>24.25</v>
      </c>
      <c r="N42" s="40" t="str">
        <f>IF(ISNA(VLOOKUP(Table11[[#This Row],[Auto nr.]],Kvali3[[Auto nr.]:[Column1]],6,FALSE)),"",VLOOKUP(Table11[[#This Row],[Auto nr.]],Kvali3[[Auto nr.]:[Column1]],6,FALSE))</f>
        <v/>
      </c>
      <c r="O42" s="34" t="str">
        <f>IF(ISNA(VLOOKUP(Table11[[#This Row],[Auto nr.]],Kvali3[[Auto nr.]:[Column1]],7,FALSE)),"",VLOOKUP(Table11[[#This Row],[Auto nr.]],Kvali3[[Auto nr.]:[Column1]],7,FALSE))</f>
        <v/>
      </c>
      <c r="P42" s="34" t="str">
        <f>IF(ISNA(VLOOKUP(Table11[[#This Row],[Auto nr.]],Kvali3[[Auto nr.]:[Column1]],9,FALSE)),"",VLOOKUP(Table11[[#This Row],[Auto nr.]],Kvali3[[Auto nr.]:[Column1]],9,FALSE))</f>
        <v/>
      </c>
      <c r="Q42" s="34" t="str">
        <f>IF(ISNA(VLOOKUP(Table11[[#This Row],[Auto nr.]],Tand3[[Auto nr.]:[Column1]],7,FALSE)),"",VLOOKUP(Table11[[#This Row],[Auto nr.]],Tand3[[Auto nr.]:[Column1]],7,FALSE))</f>
        <v/>
      </c>
      <c r="R42" s="35" t="str">
        <f>IF(ISNA(VLOOKUP(Table11[[#This Row],[Auto nr.]],Tand3[[Auto nr.]:[Column1]],6,FALSE)),"",VLOOKUP(Table11[[#This Row],[Auto nr.]],Tand3[[Auto nr.]:[Column1]],6,FALSE))</f>
        <v/>
      </c>
      <c r="S42" s="40" t="str">
        <f>IF(ISNA(VLOOKUP(Table11[[#This Row],[Auto nr.]],Kvali4[[Auto nr.]:[Column1]],6,FALSE)),"",VLOOKUP(Table11[[#This Row],[Auto nr.]],Kvali4[[Auto nr.]:[Column1]],6,FALSE))</f>
        <v/>
      </c>
      <c r="T42" s="34" t="str">
        <f>IF(ISNA(VLOOKUP(Table11[[#This Row],[Auto nr.]],Kvali4[[Auto nr.]:[Column1]],7,FALSE)),"",VLOOKUP(Table11[[#This Row],[Auto nr.]],Kvali4[[Auto nr.]:[Column1]],7,FALSE))</f>
        <v/>
      </c>
      <c r="U42" s="34" t="str">
        <f>IF(ISNA(VLOOKUP(Table11[[#This Row],[Auto nr.]],Kvali4[[Auto nr.]:[Column1]],9,FALSE)),"",VLOOKUP(Table11[[#This Row],[Auto nr.]],Kvali4[[Auto nr.]:[Column1]],9,FALSE))</f>
        <v/>
      </c>
      <c r="V42" s="34" t="str">
        <f>IF(ISNA(VLOOKUP(Table11[[#This Row],[Auto nr.]],Tand4[[Auto nr.]:[Column1]],7,FALSE)),"",VLOOKUP(Table11[[#This Row],[Auto nr.]],Tand4[[Auto nr.]:[Column1]],7,FALSE))</f>
        <v/>
      </c>
      <c r="W42" s="35" t="str">
        <f>IF(ISNA(VLOOKUP(Table11[[#This Row],[Auto nr.]],Tand4[[Auto nr.]:[Column1]],6,FALSE)),"",VLOOKUP(Table11[[#This Row],[Auto nr.]],Tand4[[Auto nr.]:[Column1]],6,FALSE))</f>
        <v/>
      </c>
      <c r="X42" s="40" t="str">
        <f>IF(ISNA(VLOOKUP(Table11[[#This Row],[Auto nr.]],Kvali5[[Auto nr.]:[Column1]],6,FALSE)),"",VLOOKUP(Table11[[#This Row],[Auto nr.]],Kvali5[[Auto nr.]:[Column1]],6,FALSE))</f>
        <v/>
      </c>
      <c r="Y42" s="34" t="str">
        <f>IF(ISNA(VLOOKUP(Table11[[#This Row],[Auto nr.]],Kvali5[[Auto nr.]:[Column1]],7,FALSE)),"",VLOOKUP(Table11[[#This Row],[Auto nr.]],Kvali5[[Auto nr.]:[Column1]],7,FALSE))</f>
        <v/>
      </c>
      <c r="Z42" s="34" t="str">
        <f>IF(ISNA(VLOOKUP(Table11[[#This Row],[Auto nr.]],Kvali5[[Auto nr.]:[Column1]],9,FALSE)),"",VLOOKUP(Table11[[#This Row],[Auto nr.]],Kvali5[[Auto nr.]:[Column1]],9,FALSE))</f>
        <v/>
      </c>
      <c r="AA42" s="34" t="str">
        <f>IF(ISNA(VLOOKUP(Table11[[#This Row],[Auto nr.]],Tand5[[Auto nr.]:[Column1]],7,FALSE)),"",VLOOKUP(Table11[[#This Row],[Auto nr.]],Tand5[[Auto nr.]:[Column1]],7,FALSE))</f>
        <v/>
      </c>
      <c r="AB42" s="35" t="str">
        <f>IF(ISNA(VLOOKUP(Table11[[#This Row],[Auto nr.]],Tand5[[Auto nr.]:[Column1]],6,FALSE)),"",VLOOKUP(Table11[[#This Row],[Auto nr.]],Tand5[[Auto nr.]:[Column1]],6,FALSE))</f>
        <v/>
      </c>
      <c r="AC42" s="46">
        <f>MAX(Table11[[#This Row],[Q1Hi]],Table11[[#This Row],[Q2Hi]],Table11[[#This Row],[Q3Hi]],Table11[[#This Row],[Q4Hi]],Table11[[#This Row],[Q5Hi]])</f>
        <v>46</v>
      </c>
      <c r="AD42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46</v>
      </c>
      <c r="AE42" s="43">
        <f>MIN(Table11[[#This Row],[Q1Pos]],Table11[[#This Row],[Q2Pos]],Table11[[#This Row],[Q3Pos]],Table11[[#This Row],[Q4Pos]],Table11[[#This Row],[Q5Pos]])</f>
        <v>26</v>
      </c>
      <c r="AF42" s="44">
        <f>AVERAGE(Table11[[#This Row],[Q1Pos]],Table11[[#This Row],[Q2Pos]],Table11[[#This Row],[Q3Pos]],Table11[[#This Row],[Q4Pos]],Table11[[#This Row],[Q5Pos]])</f>
        <v>26</v>
      </c>
      <c r="AG42" s="17">
        <f>MIN(Table11[[#This Row],[T1Pos]],Table11[[#This Row],[T2Pos]],Table11[[#This Row],[T3Pos]],Table11[[#This Row],[T4Pos]],Table11[[#This Row],[T5Pos]])</f>
        <v>26</v>
      </c>
      <c r="AH42" s="44">
        <f>AVERAGE(Table11[[#This Row],[T1Pos]],Table11[[#This Row],[T2Pos]],Table11[[#This Row],[T3Pos]],Table11[[#This Row],[T4Pos]],Table11[[#This Row],[T5Pos]])</f>
        <v>26</v>
      </c>
      <c r="AI42" s="17">
        <f>MAX(Table11[[#This Row],[T1Poi]],Table11[[#This Row],[T2Poi]],Table11[[#This Row],[T3Poi]],Table11[[#This Row],[T4Poi]],Table11[[#This Row],[T5Poi]],)</f>
        <v>24.25</v>
      </c>
      <c r="AJ42" s="45">
        <f>AVERAGE(Table11[[#This Row],[T1Poi]],Table11[[#This Row],[T2Poi]],Table11[[#This Row],[T3Poi]],Table11[[#This Row],[T4Poi]],Table11[[#This Row],[T5Poi]])</f>
        <v>24.25</v>
      </c>
      <c r="AK42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43" spans="2:37" x14ac:dyDescent="0.25">
      <c r="B43" s="49">
        <v>888</v>
      </c>
      <c r="C43" s="50" t="s">
        <v>40</v>
      </c>
      <c r="D43" s="33">
        <f>IF(ISNA(VLOOKUP(Table11[[#This Row],[Auto nr.]],Kvali1[[Auto nr.]:[Column1]],6,FALSE)),"",VLOOKUP(Table11[[#This Row],[Auto nr.]],Kvali1[[Auto nr.]:[Column1]],6,FALSE))</f>
        <v>47</v>
      </c>
      <c r="E43" s="33">
        <f>IF(ISNA(VLOOKUP(Table11[[#This Row],[Auto nr.]],Kvali1[[Auto nr.]:[Column1]],7,FALSE)),"",VLOOKUP(Table11[[#This Row],[Auto nr.]],Kvali1[[Auto nr.]:[Column1]],7,FALSE))</f>
        <v>46</v>
      </c>
      <c r="F43" s="33">
        <f>IF(ISNA(VLOOKUP(Table11[[#This Row],[Auto nr.]],Kvali1[[Auto nr.]:[Column1]],9,FALSE)),"",VLOOKUP(Table11[[#This Row],[Auto nr.]],Kvali1[[Auto nr.]:[Column1]],9,FALSE))</f>
        <v>25</v>
      </c>
      <c r="G43" s="34">
        <f>IF(ISNA(VLOOKUP(Table11[[#This Row],[Auto nr.]],Tand1[[Auto nr.]:[Column1]],7,FALSE)),"",VLOOKUP(Table11[[#This Row],[Auto nr.]],Tand1[[Auto nr.]:[Column1]],7,FALSE))</f>
        <v>26</v>
      </c>
      <c r="H43" s="35">
        <f>IF(ISNA(VLOOKUP(Table11[[#This Row],[Auto nr.]],Tand1[[Auto nr.]:[Column1]],6,FALSE)),"",VLOOKUP(Table11[[#This Row],[Auto nr.]],Tand1[[Auto nr.]:[Column1]],6,FALSE))</f>
        <v>24.25</v>
      </c>
      <c r="I43" s="40" t="str">
        <f>IF(ISNA(VLOOKUP(Table11[[#This Row],[Auto nr.]],Kvali2[[Auto nr.]:[Column1]],6,FALSE)),"",VLOOKUP(Table11[[#This Row],[Auto nr.]],Kvali2[[Auto nr.]:[Column1]],6,FALSE))</f>
        <v/>
      </c>
      <c r="J43" s="34" t="str">
        <f>IF(ISNA(VLOOKUP(Table11[[#This Row],[Auto nr.]],Kvali2[[Auto nr.]:[Column1]],7,FALSE)),"",VLOOKUP(Table11[[#This Row],[Auto nr.]],Kvali2[[Auto nr.]:[Column1]],7,FALSE))</f>
        <v/>
      </c>
      <c r="K43" s="34" t="str">
        <f>IF(ISNA(VLOOKUP(Table11[[#This Row],[Auto nr.]],Kvali2[[Auto nr.]:[Column1]],9,FALSE)),"",VLOOKUP(Table11[[#This Row],[Auto nr.]],Kvali2[[Auto nr.]:[Column1]],9,FALSE))</f>
        <v/>
      </c>
      <c r="L43" s="34" t="str">
        <f>IF(ISNA(VLOOKUP(Table11[[#This Row],[Auto nr.]],Tand2[[Auto nr.]:[Column1]],7,FALSE)),"",VLOOKUP(Table11[[#This Row],[Auto nr.]],Tand2[[Auto nr.]:[Column1]],7,FALSE))</f>
        <v/>
      </c>
      <c r="M43" s="35" t="str">
        <f>IF(ISNA(VLOOKUP(Table11[[#This Row],[Auto nr.]],Tand2[[Auto nr.]:[Column1]],6,FALSE)),"",VLOOKUP(Table11[[#This Row],[Auto nr.]],Tand2[[Auto nr.]:[Column1]],6,FALSE))</f>
        <v/>
      </c>
      <c r="N43" s="40" t="str">
        <f>IF(ISNA(VLOOKUP(Table11[[#This Row],[Auto nr.]],Kvali3[[Auto nr.]:[Column1]],6,FALSE)),"",VLOOKUP(Table11[[#This Row],[Auto nr.]],Kvali3[[Auto nr.]:[Column1]],6,FALSE))</f>
        <v/>
      </c>
      <c r="O43" s="34" t="str">
        <f>IF(ISNA(VLOOKUP(Table11[[#This Row],[Auto nr.]],Kvali3[[Auto nr.]:[Column1]],7,FALSE)),"",VLOOKUP(Table11[[#This Row],[Auto nr.]],Kvali3[[Auto nr.]:[Column1]],7,FALSE))</f>
        <v/>
      </c>
      <c r="P43" s="34" t="str">
        <f>IF(ISNA(VLOOKUP(Table11[[#This Row],[Auto nr.]],Kvali3[[Auto nr.]:[Column1]],9,FALSE)),"",VLOOKUP(Table11[[#This Row],[Auto nr.]],Kvali3[[Auto nr.]:[Column1]],9,FALSE))</f>
        <v/>
      </c>
      <c r="Q43" s="34" t="str">
        <f>IF(ISNA(VLOOKUP(Table11[[#This Row],[Auto nr.]],Tand3[[Auto nr.]:[Column1]],7,FALSE)),"",VLOOKUP(Table11[[#This Row],[Auto nr.]],Tand3[[Auto nr.]:[Column1]],7,FALSE))</f>
        <v/>
      </c>
      <c r="R43" s="35" t="str">
        <f>IF(ISNA(VLOOKUP(Table11[[#This Row],[Auto nr.]],Tand3[[Auto nr.]:[Column1]],6,FALSE)),"",VLOOKUP(Table11[[#This Row],[Auto nr.]],Tand3[[Auto nr.]:[Column1]],6,FALSE))</f>
        <v/>
      </c>
      <c r="S43" s="40" t="str">
        <f>IF(ISNA(VLOOKUP(Table11[[#This Row],[Auto nr.]],Kvali4[[Auto nr.]:[Column1]],6,FALSE)),"",VLOOKUP(Table11[[#This Row],[Auto nr.]],Kvali4[[Auto nr.]:[Column1]],6,FALSE))</f>
        <v/>
      </c>
      <c r="T43" s="34" t="str">
        <f>IF(ISNA(VLOOKUP(Table11[[#This Row],[Auto nr.]],Kvali4[[Auto nr.]:[Column1]],7,FALSE)),"",VLOOKUP(Table11[[#This Row],[Auto nr.]],Kvali4[[Auto nr.]:[Column1]],7,FALSE))</f>
        <v/>
      </c>
      <c r="U43" s="34" t="str">
        <f>IF(ISNA(VLOOKUP(Table11[[#This Row],[Auto nr.]],Kvali4[[Auto nr.]:[Column1]],9,FALSE)),"",VLOOKUP(Table11[[#This Row],[Auto nr.]],Kvali4[[Auto nr.]:[Column1]],9,FALSE))</f>
        <v/>
      </c>
      <c r="V43" s="34" t="str">
        <f>IF(ISNA(VLOOKUP(Table11[[#This Row],[Auto nr.]],Tand4[[Auto nr.]:[Column1]],7,FALSE)),"",VLOOKUP(Table11[[#This Row],[Auto nr.]],Tand4[[Auto nr.]:[Column1]],7,FALSE))</f>
        <v/>
      </c>
      <c r="W43" s="35" t="str">
        <f>IF(ISNA(VLOOKUP(Table11[[#This Row],[Auto nr.]],Tand4[[Auto nr.]:[Column1]],6,FALSE)),"",VLOOKUP(Table11[[#This Row],[Auto nr.]],Tand4[[Auto nr.]:[Column1]],6,FALSE))</f>
        <v/>
      </c>
      <c r="X43" s="40" t="str">
        <f>IF(ISNA(VLOOKUP(Table11[[#This Row],[Auto nr.]],Kvali5[[Auto nr.]:[Column1]],6,FALSE)),"",VLOOKUP(Table11[[#This Row],[Auto nr.]],Kvali5[[Auto nr.]:[Column1]],6,FALSE))</f>
        <v/>
      </c>
      <c r="Y43" s="34" t="str">
        <f>IF(ISNA(VLOOKUP(Table11[[#This Row],[Auto nr.]],Kvali5[[Auto nr.]:[Column1]],7,FALSE)),"",VLOOKUP(Table11[[#This Row],[Auto nr.]],Kvali5[[Auto nr.]:[Column1]],7,FALSE))</f>
        <v/>
      </c>
      <c r="Z43" s="34" t="str">
        <f>IF(ISNA(VLOOKUP(Table11[[#This Row],[Auto nr.]],Kvali5[[Auto nr.]:[Column1]],9,FALSE)),"",VLOOKUP(Table11[[#This Row],[Auto nr.]],Kvali5[[Auto nr.]:[Column1]],9,FALSE))</f>
        <v/>
      </c>
      <c r="AA43" s="34" t="str">
        <f>IF(ISNA(VLOOKUP(Table11[[#This Row],[Auto nr.]],Tand5[[Auto nr.]:[Column1]],7,FALSE)),"",VLOOKUP(Table11[[#This Row],[Auto nr.]],Tand5[[Auto nr.]:[Column1]],7,FALSE))</f>
        <v/>
      </c>
      <c r="AB43" s="35" t="str">
        <f>IF(ISNA(VLOOKUP(Table11[[#This Row],[Auto nr.]],Tand5[[Auto nr.]:[Column1]],6,FALSE)),"",VLOOKUP(Table11[[#This Row],[Auto nr.]],Tand5[[Auto nr.]:[Column1]],6,FALSE))</f>
        <v/>
      </c>
      <c r="AC43" s="46">
        <f>MAX(Table11[[#This Row],[Q1Hi]],Table11[[#This Row],[Q2Hi]],Table11[[#This Row],[Q3Hi]],Table11[[#This Row],[Q4Hi]],Table11[[#This Row],[Q5Hi]])</f>
        <v>47</v>
      </c>
      <c r="AD43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46.5</v>
      </c>
      <c r="AE43" s="43">
        <f>MIN(Table11[[#This Row],[Q1Pos]],Table11[[#This Row],[Q2Pos]],Table11[[#This Row],[Q3Pos]],Table11[[#This Row],[Q4Pos]],Table11[[#This Row],[Q5Pos]])</f>
        <v>25</v>
      </c>
      <c r="AF43" s="44">
        <f>AVERAGE(Table11[[#This Row],[Q1Pos]],Table11[[#This Row],[Q2Pos]],Table11[[#This Row],[Q3Pos]],Table11[[#This Row],[Q4Pos]],Table11[[#This Row],[Q5Pos]])</f>
        <v>25</v>
      </c>
      <c r="AG43" s="17">
        <f>MIN(Table11[[#This Row],[T1Pos]],Table11[[#This Row],[T2Pos]],Table11[[#This Row],[T3Pos]],Table11[[#This Row],[T4Pos]],Table11[[#This Row],[T5Pos]])</f>
        <v>26</v>
      </c>
      <c r="AH43" s="44">
        <f>AVERAGE(Table11[[#This Row],[T1Pos]],Table11[[#This Row],[T2Pos]],Table11[[#This Row],[T3Pos]],Table11[[#This Row],[T4Pos]],Table11[[#This Row],[T5Pos]])</f>
        <v>26</v>
      </c>
      <c r="AI43" s="17">
        <f>MAX(Table11[[#This Row],[T1Poi]],Table11[[#This Row],[T2Poi]],Table11[[#This Row],[T3Poi]],Table11[[#This Row],[T4Poi]],Table11[[#This Row],[T5Poi]],)</f>
        <v>24.25</v>
      </c>
      <c r="AJ43" s="45">
        <f>AVERAGE(Table11[[#This Row],[T1Poi]],Table11[[#This Row],[T2Poi]],Table11[[#This Row],[T3Poi]],Table11[[#This Row],[T4Poi]],Table11[[#This Row],[T5Poi]])</f>
        <v>24.25</v>
      </c>
      <c r="AK43" s="17">
        <f>SUM(IF(Table11[[#This Row],[Q1Hi]]&lt;&gt;"",1,0),IF(Table11[[#This Row],[Q2Hi]]&lt;&gt;"",1,0),IF(Table11[[#This Row],[Q3Hi]]&lt;&gt;"",1,0),IF(Table11[[#This Row],[Q4Hi]]&lt;&gt;"",1,0),IF(Table11[[#This Row],[Q5Hi]]&lt;&gt;"",1,0))</f>
        <v>1</v>
      </c>
    </row>
    <row r="44" spans="2:37" ht="15.75" thickBot="1" x14ac:dyDescent="0.3">
      <c r="B44" s="51">
        <v>36</v>
      </c>
      <c r="C44" s="52" t="s">
        <v>42</v>
      </c>
      <c r="D44" s="36">
        <f>IF(ISNA(VLOOKUP(Table11[[#This Row],[Auto nr.]],Kvali1[[Auto nr.]:[Column1]],6,FALSE)),"",VLOOKUP(Table11[[#This Row],[Auto nr.]],Kvali1[[Auto nr.]:[Column1]],6,FALSE))</f>
        <v>47</v>
      </c>
      <c r="E44" s="36">
        <f>IF(ISNA(VLOOKUP(Table11[[#This Row],[Auto nr.]],Kvali1[[Auto nr.]:[Column1]],7,FALSE)),"",VLOOKUP(Table11[[#This Row],[Auto nr.]],Kvali1[[Auto nr.]:[Column1]],7,FALSE))</f>
        <v>44</v>
      </c>
      <c r="F44" s="36">
        <f>IF(ISNA(VLOOKUP(Table11[[#This Row],[Auto nr.]],Kvali1[[Auto nr.]:[Column1]],9,FALSE)),"",VLOOKUP(Table11[[#This Row],[Auto nr.]],Kvali1[[Auto nr.]:[Column1]],9,FALSE))</f>
        <v>26</v>
      </c>
      <c r="G44" s="37">
        <f>IF(ISNA(VLOOKUP(Table11[[#This Row],[Auto nr.]],Tand1[[Auto nr.]:[Column1]],7,FALSE)),"",VLOOKUP(Table11[[#This Row],[Auto nr.]],Tand1[[Auto nr.]:[Column1]],7,FALSE))</f>
        <v>27</v>
      </c>
      <c r="H44" s="38">
        <f>IF(ISNA(VLOOKUP(Table11[[#This Row],[Auto nr.]],Tand1[[Auto nr.]:[Column1]],6,FALSE)),"",VLOOKUP(Table11[[#This Row],[Auto nr.]],Tand1[[Auto nr.]:[Column1]],6,FALSE))</f>
        <v>24.25</v>
      </c>
      <c r="I44" s="41" t="str">
        <f>IF(ISNA(VLOOKUP(Table11[[#This Row],[Auto nr.]],Kvali2[[Auto nr.]:[Column1]],6,FALSE)),"",VLOOKUP(Table11[[#This Row],[Auto nr.]],Kvali2[[Auto nr.]:[Column1]],6,FALSE))</f>
        <v/>
      </c>
      <c r="J44" s="37" t="str">
        <f>IF(ISNA(VLOOKUP(Table11[[#This Row],[Auto nr.]],Kvali2[[Auto nr.]:[Column1]],7,FALSE)),"",VLOOKUP(Table11[[#This Row],[Auto nr.]],Kvali2[[Auto nr.]:[Column1]],7,FALSE))</f>
        <v/>
      </c>
      <c r="K44" s="37" t="str">
        <f>IF(ISNA(VLOOKUP(Table11[[#This Row],[Auto nr.]],Kvali2[[Auto nr.]:[Column1]],9,FALSE)),"",VLOOKUP(Table11[[#This Row],[Auto nr.]],Kvali2[[Auto nr.]:[Column1]],9,FALSE))</f>
        <v/>
      </c>
      <c r="L44" s="37" t="str">
        <f>IF(ISNA(VLOOKUP(Table11[[#This Row],[Auto nr.]],Tand2[[Auto nr.]:[Column1]],7,FALSE)),"",VLOOKUP(Table11[[#This Row],[Auto nr.]],Tand2[[Auto nr.]:[Column1]],7,FALSE))</f>
        <v/>
      </c>
      <c r="M44" s="38" t="str">
        <f>IF(ISNA(VLOOKUP(Table11[[#This Row],[Auto nr.]],Tand2[[Auto nr.]:[Column1]],6,FALSE)),"",VLOOKUP(Table11[[#This Row],[Auto nr.]],Tand2[[Auto nr.]:[Column1]],6,FALSE))</f>
        <v/>
      </c>
      <c r="N44" s="41" t="str">
        <f>IF(ISNA(VLOOKUP(Table11[[#This Row],[Auto nr.]],Kvali3[[Auto nr.]:[Column1]],6,FALSE)),"",VLOOKUP(Table11[[#This Row],[Auto nr.]],Kvali3[[Auto nr.]:[Column1]],6,FALSE))</f>
        <v/>
      </c>
      <c r="O44" s="37" t="str">
        <f>IF(ISNA(VLOOKUP(Table11[[#This Row],[Auto nr.]],Kvali3[[Auto nr.]:[Column1]],7,FALSE)),"",VLOOKUP(Table11[[#This Row],[Auto nr.]],Kvali3[[Auto nr.]:[Column1]],7,FALSE))</f>
        <v/>
      </c>
      <c r="P44" s="37" t="str">
        <f>IF(ISNA(VLOOKUP(Table11[[#This Row],[Auto nr.]],Kvali3[[Auto nr.]:[Column1]],9,FALSE)),"",VLOOKUP(Table11[[#This Row],[Auto nr.]],Kvali3[[Auto nr.]:[Column1]],9,FALSE))</f>
        <v/>
      </c>
      <c r="Q44" s="37" t="str">
        <f>IF(ISNA(VLOOKUP(Table11[[#This Row],[Auto nr.]],Tand3[[Auto nr.]:[Column1]],7,FALSE)),"",VLOOKUP(Table11[[#This Row],[Auto nr.]],Tand3[[Auto nr.]:[Column1]],7,FALSE))</f>
        <v/>
      </c>
      <c r="R44" s="38" t="str">
        <f>IF(ISNA(VLOOKUP(Table11[[#This Row],[Auto nr.]],Tand3[[Auto nr.]:[Column1]],6,FALSE)),"",VLOOKUP(Table11[[#This Row],[Auto nr.]],Tand3[[Auto nr.]:[Column1]],6,FALSE))</f>
        <v/>
      </c>
      <c r="S44" s="41" t="str">
        <f>IF(ISNA(VLOOKUP(Table11[[#This Row],[Auto nr.]],Kvali4[[Auto nr.]:[Column1]],6,FALSE)),"",VLOOKUP(Table11[[#This Row],[Auto nr.]],Kvali4[[Auto nr.]:[Column1]],6,FALSE))</f>
        <v/>
      </c>
      <c r="T44" s="37" t="str">
        <f>IF(ISNA(VLOOKUP(Table11[[#This Row],[Auto nr.]],Kvali4[[Auto nr.]:[Column1]],7,FALSE)),"",VLOOKUP(Table11[[#This Row],[Auto nr.]],Kvali4[[Auto nr.]:[Column1]],7,FALSE))</f>
        <v/>
      </c>
      <c r="U44" s="37" t="str">
        <f>IF(ISNA(VLOOKUP(Table11[[#This Row],[Auto nr.]],Kvali4[[Auto nr.]:[Column1]],9,FALSE)),"",VLOOKUP(Table11[[#This Row],[Auto nr.]],Kvali4[[Auto nr.]:[Column1]],9,FALSE))</f>
        <v/>
      </c>
      <c r="V44" s="37" t="str">
        <f>IF(ISNA(VLOOKUP(Table11[[#This Row],[Auto nr.]],Tand4[[Auto nr.]:[Column1]],7,FALSE)),"",VLOOKUP(Table11[[#This Row],[Auto nr.]],Tand4[[Auto nr.]:[Column1]],7,FALSE))</f>
        <v/>
      </c>
      <c r="W44" s="38" t="str">
        <f>IF(ISNA(VLOOKUP(Table11[[#This Row],[Auto nr.]],Tand4[[Auto nr.]:[Column1]],6,FALSE)),"",VLOOKUP(Table11[[#This Row],[Auto nr.]],Tand4[[Auto nr.]:[Column1]],6,FALSE))</f>
        <v/>
      </c>
      <c r="X44" s="41">
        <f>IF(ISNA(VLOOKUP(Table11[[#This Row],[Auto nr.]],Kvali5[[Auto nr.]:[Column1]],6,FALSE)),"",VLOOKUP(Table11[[#This Row],[Auto nr.]],Kvali5[[Auto nr.]:[Column1]],6,FALSE))</f>
        <v>50</v>
      </c>
      <c r="Y44" s="37">
        <f>IF(ISNA(VLOOKUP(Table11[[#This Row],[Auto nr.]],Kvali5[[Auto nr.]:[Column1]],7,FALSE)),"",VLOOKUP(Table11[[#This Row],[Auto nr.]],Kvali5[[Auto nr.]:[Column1]],7,FALSE))</f>
        <v>35</v>
      </c>
      <c r="Z44" s="37">
        <f>IF(ISNA(VLOOKUP(Table11[[#This Row],[Auto nr.]],Kvali5[[Auto nr.]:[Column1]],9,FALSE)),"",VLOOKUP(Table11[[#This Row],[Auto nr.]],Kvali5[[Auto nr.]:[Column1]],9,FALSE))</f>
        <v>13</v>
      </c>
      <c r="AA44" s="37" t="str">
        <f>IF(ISNA(VLOOKUP(Table11[[#This Row],[Auto nr.]],Tand5[[Auto nr.]:[Column1]],7,FALSE)),"",VLOOKUP(Table11[[#This Row],[Auto nr.]],Tand5[[Auto nr.]:[Column1]],7,FALSE))</f>
        <v/>
      </c>
      <c r="AB44" s="38" t="str">
        <f>IF(ISNA(VLOOKUP(Table11[[#This Row],[Auto nr.]],Tand5[[Auto nr.]:[Column1]],6,FALSE)),"",VLOOKUP(Table11[[#This Row],[Auto nr.]],Tand5[[Auto nr.]:[Column1]],6,FALSE))</f>
        <v/>
      </c>
      <c r="AC44" s="46">
        <f>MAX(Table11[[#This Row],[Q1Hi]],Table11[[#This Row],[Q2Hi]],Table11[[#This Row],[Q3Hi]],Table11[[#This Row],[Q4Hi]],Table11[[#This Row],[Q5Hi]])</f>
        <v>50</v>
      </c>
      <c r="AD44" s="44">
        <f>AVERAGE(Table11[[#This Row],[Q1Hi]],Table11[[#This Row],[Q1Lo]],Table11[[#This Row],[Q2Hi]],Table11[[#This Row],[Q2Lo]],Table11[[#This Row],[Q3Hi]],Table11[[#This Row],[Q3Lo]],Table11[[#This Row],[Q4Hi]],Table11[[#This Row],[Q4Lo]],Table11[[#This Row],[Q5Hi]],Table11[[#This Row],[Q5Lo]])</f>
        <v>44</v>
      </c>
      <c r="AE44" s="43">
        <f>MIN(Table11[[#This Row],[Q1Pos]],Table11[[#This Row],[Q2Pos]],Table11[[#This Row],[Q3Pos]],Table11[[#This Row],[Q4Pos]],Table11[[#This Row],[Q5Pos]])</f>
        <v>13</v>
      </c>
      <c r="AF44" s="44">
        <f>AVERAGE(Table11[[#This Row],[Q1Pos]],Table11[[#This Row],[Q2Pos]],Table11[[#This Row],[Q3Pos]],Table11[[#This Row],[Q4Pos]],Table11[[#This Row],[Q5Pos]])</f>
        <v>19.5</v>
      </c>
      <c r="AG44" s="17">
        <f>MIN(Table11[[#This Row],[T1Pos]],Table11[[#This Row],[T2Pos]],Table11[[#This Row],[T3Pos]],Table11[[#This Row],[T4Pos]],Table11[[#This Row],[T5Pos]])</f>
        <v>27</v>
      </c>
      <c r="AH44" s="44">
        <f>AVERAGE(Table11[[#This Row],[T1Pos]],Table11[[#This Row],[T2Pos]],Table11[[#This Row],[T3Pos]],Table11[[#This Row],[T4Pos]],Table11[[#This Row],[T5Pos]])</f>
        <v>27</v>
      </c>
      <c r="AI44" s="17">
        <f>MAX(Table11[[#This Row],[T1Poi]],Table11[[#This Row],[T2Poi]],Table11[[#This Row],[T3Poi]],Table11[[#This Row],[T4Poi]],Table11[[#This Row],[T5Poi]],)</f>
        <v>24.25</v>
      </c>
      <c r="AJ44" s="45">
        <f>AVERAGE(Table11[[#This Row],[T1Poi]],Table11[[#This Row],[T2Poi]],Table11[[#This Row],[T3Poi]],Table11[[#This Row],[T4Poi]],Table11[[#This Row],[T5Poi]])</f>
        <v>24.25</v>
      </c>
      <c r="AK44" s="17">
        <f>SUM(IF(Table11[[#This Row],[Q1Hi]]&lt;&gt;"",1,0),IF(Table11[[#This Row],[Q2Hi]]&lt;&gt;"",1,0),IF(Table11[[#This Row],[Q3Hi]]&lt;&gt;"",1,0),IF(Table11[[#This Row],[Q4Hi]]&lt;&gt;"",1,0),IF(Table11[[#This Row],[Q5Hi]]&lt;&gt;"",1,0))</f>
        <v>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A12A-7B77-4197-9FF6-36A5A38A0835}">
  <dimension ref="B2:K15"/>
  <sheetViews>
    <sheetView workbookViewId="0">
      <selection activeCell="K4" sqref="K4"/>
    </sheetView>
  </sheetViews>
  <sheetFormatPr defaultRowHeight="15" x14ac:dyDescent="0.25"/>
  <cols>
    <col min="2" max="2" width="12" customWidth="1"/>
    <col min="3" max="3" width="10.28515625" customWidth="1"/>
    <col min="6" max="7" width="13.7109375" customWidth="1"/>
    <col min="10" max="10" width="15.5703125" customWidth="1"/>
  </cols>
  <sheetData>
    <row r="2" spans="2:11" x14ac:dyDescent="0.25">
      <c r="B2" s="22" t="s">
        <v>50</v>
      </c>
      <c r="C2" s="22" t="s">
        <v>1</v>
      </c>
      <c r="D2" s="22" t="s">
        <v>51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52</v>
      </c>
      <c r="K2" s="27" t="s">
        <v>114</v>
      </c>
    </row>
    <row r="3" spans="2:11" x14ac:dyDescent="0.25">
      <c r="B3" s="21">
        <v>1</v>
      </c>
      <c r="C3" s="21">
        <v>555</v>
      </c>
      <c r="D3" s="21" t="s">
        <v>110</v>
      </c>
      <c r="E3" s="21" t="s">
        <v>16</v>
      </c>
      <c r="F3" s="23">
        <v>92</v>
      </c>
      <c r="G3" s="23">
        <v>86</v>
      </c>
      <c r="H3" s="23">
        <v>92</v>
      </c>
      <c r="I3" s="23">
        <v>86</v>
      </c>
      <c r="J3" s="23">
        <v>12</v>
      </c>
      <c r="K3" s="28">
        <f>Kvali5[[#This Row],[Quali pos.]]</f>
        <v>1</v>
      </c>
    </row>
    <row r="4" spans="2:11" x14ac:dyDescent="0.25">
      <c r="B4" s="21">
        <v>2</v>
      </c>
      <c r="C4" s="21">
        <v>8</v>
      </c>
      <c r="D4" s="21" t="s">
        <v>89</v>
      </c>
      <c r="E4" s="21" t="s">
        <v>14</v>
      </c>
      <c r="F4" s="23">
        <v>80</v>
      </c>
      <c r="G4" s="23">
        <v>90</v>
      </c>
      <c r="H4" s="23">
        <v>90</v>
      </c>
      <c r="I4" s="23">
        <v>80</v>
      </c>
      <c r="J4" s="23">
        <v>10</v>
      </c>
      <c r="K4" s="28">
        <f>Kvali5[[#This Row],[Quali pos.]]</f>
        <v>2</v>
      </c>
    </row>
    <row r="5" spans="2:11" x14ac:dyDescent="0.25">
      <c r="B5" s="21">
        <v>3</v>
      </c>
      <c r="C5" s="21">
        <v>18</v>
      </c>
      <c r="D5" s="21" t="s">
        <v>102</v>
      </c>
      <c r="E5" s="21" t="s">
        <v>16</v>
      </c>
      <c r="F5" s="23">
        <v>89</v>
      </c>
      <c r="G5" s="23">
        <v>85</v>
      </c>
      <c r="H5" s="23">
        <v>89</v>
      </c>
      <c r="I5" s="23">
        <v>85</v>
      </c>
      <c r="J5" s="23">
        <v>8</v>
      </c>
      <c r="K5" s="28">
        <f>Kvali5[[#This Row],[Quali pos.]]</f>
        <v>3</v>
      </c>
    </row>
    <row r="6" spans="2:11" x14ac:dyDescent="0.25">
      <c r="B6" s="21">
        <v>4</v>
      </c>
      <c r="C6" s="21">
        <v>41</v>
      </c>
      <c r="D6" s="21" t="s">
        <v>82</v>
      </c>
      <c r="E6" s="21" t="s">
        <v>80</v>
      </c>
      <c r="F6" s="23">
        <v>0</v>
      </c>
      <c r="G6" s="23">
        <v>87</v>
      </c>
      <c r="H6" s="23">
        <v>87</v>
      </c>
      <c r="I6" s="23">
        <v>0</v>
      </c>
      <c r="J6" s="23">
        <v>6</v>
      </c>
      <c r="K6" s="28">
        <f>Kvali5[[#This Row],[Quali pos.]]</f>
        <v>4</v>
      </c>
    </row>
    <row r="7" spans="2:11" x14ac:dyDescent="0.25">
      <c r="B7" s="21">
        <v>5</v>
      </c>
      <c r="C7" s="21">
        <v>443</v>
      </c>
      <c r="D7" s="21" t="s">
        <v>81</v>
      </c>
      <c r="E7" s="21" t="s">
        <v>80</v>
      </c>
      <c r="F7" s="23">
        <v>67</v>
      </c>
      <c r="G7" s="23">
        <v>86</v>
      </c>
      <c r="H7" s="23">
        <v>86</v>
      </c>
      <c r="I7" s="23">
        <v>67</v>
      </c>
      <c r="J7" s="23">
        <v>4</v>
      </c>
      <c r="K7" s="28">
        <f>Kvali5[[#This Row],[Quali pos.]]</f>
        <v>5</v>
      </c>
    </row>
    <row r="8" spans="2:11" x14ac:dyDescent="0.25">
      <c r="B8" s="21">
        <v>6</v>
      </c>
      <c r="C8" s="21">
        <v>11</v>
      </c>
      <c r="D8" s="21" t="s">
        <v>90</v>
      </c>
      <c r="E8" s="21" t="s">
        <v>80</v>
      </c>
      <c r="F8" s="23">
        <v>83</v>
      </c>
      <c r="G8" s="23">
        <v>85</v>
      </c>
      <c r="H8" s="23">
        <v>85</v>
      </c>
      <c r="I8" s="23">
        <v>83</v>
      </c>
      <c r="J8" s="23">
        <v>4</v>
      </c>
      <c r="K8" s="28">
        <f>Kvali5[[#This Row],[Quali pos.]]</f>
        <v>6</v>
      </c>
    </row>
    <row r="9" spans="2:11" x14ac:dyDescent="0.25">
      <c r="B9" s="21">
        <v>7</v>
      </c>
      <c r="C9" s="21">
        <v>420</v>
      </c>
      <c r="D9" s="21" t="s">
        <v>92</v>
      </c>
      <c r="E9" s="21" t="s">
        <v>27</v>
      </c>
      <c r="F9" s="23">
        <v>76</v>
      </c>
      <c r="G9" s="23">
        <v>85</v>
      </c>
      <c r="H9" s="23">
        <v>85</v>
      </c>
      <c r="I9" s="23">
        <v>76</v>
      </c>
      <c r="J9" s="23">
        <v>3</v>
      </c>
      <c r="K9" s="28">
        <f>Kvali5[[#This Row],[Quali pos.]]</f>
        <v>7</v>
      </c>
    </row>
    <row r="10" spans="2:11" x14ac:dyDescent="0.25">
      <c r="B10" s="21">
        <v>8</v>
      </c>
      <c r="C10" s="21">
        <v>46</v>
      </c>
      <c r="D10" s="21" t="s">
        <v>85</v>
      </c>
      <c r="E10" s="21" t="s">
        <v>80</v>
      </c>
      <c r="F10" s="23">
        <v>85</v>
      </c>
      <c r="G10" s="23">
        <v>73</v>
      </c>
      <c r="H10" s="23">
        <v>85</v>
      </c>
      <c r="I10" s="23">
        <v>73</v>
      </c>
      <c r="J10" s="23">
        <v>3</v>
      </c>
      <c r="K10" s="28">
        <f>Kvali5[[#This Row],[Quali pos.]]</f>
        <v>8</v>
      </c>
    </row>
    <row r="11" spans="2:11" x14ac:dyDescent="0.25">
      <c r="B11" s="21">
        <v>9</v>
      </c>
      <c r="C11" s="21">
        <v>53</v>
      </c>
      <c r="D11" s="21" t="s">
        <v>79</v>
      </c>
      <c r="E11" s="21" t="s">
        <v>80</v>
      </c>
      <c r="F11" s="23">
        <v>0</v>
      </c>
      <c r="G11" s="23">
        <v>77</v>
      </c>
      <c r="H11" s="23">
        <v>77</v>
      </c>
      <c r="I11" s="23">
        <v>0</v>
      </c>
      <c r="J11" s="23">
        <v>2</v>
      </c>
      <c r="K11" s="28">
        <f>Kvali5[[#This Row],[Quali pos.]]</f>
        <v>9</v>
      </c>
    </row>
    <row r="12" spans="2:11" x14ac:dyDescent="0.25">
      <c r="B12" s="21">
        <v>10</v>
      </c>
      <c r="C12" s="21">
        <v>39</v>
      </c>
      <c r="D12" s="21" t="s">
        <v>88</v>
      </c>
      <c r="E12" s="21" t="s">
        <v>14</v>
      </c>
      <c r="F12" s="23">
        <v>75</v>
      </c>
      <c r="G12" s="23">
        <v>76</v>
      </c>
      <c r="H12" s="23">
        <v>76</v>
      </c>
      <c r="I12" s="23">
        <v>75</v>
      </c>
      <c r="J12" s="23">
        <v>2</v>
      </c>
      <c r="K12" s="28">
        <f>Kvali5[[#This Row],[Quali pos.]]</f>
        <v>10</v>
      </c>
    </row>
    <row r="13" spans="2:11" x14ac:dyDescent="0.25">
      <c r="B13" s="21">
        <v>11</v>
      </c>
      <c r="C13" s="21">
        <v>19</v>
      </c>
      <c r="D13" s="21" t="s">
        <v>96</v>
      </c>
      <c r="E13" s="21" t="s">
        <v>16</v>
      </c>
      <c r="F13" s="23">
        <v>0</v>
      </c>
      <c r="G13" s="23">
        <v>69</v>
      </c>
      <c r="H13" s="23">
        <v>69</v>
      </c>
      <c r="I13" s="23">
        <v>0</v>
      </c>
      <c r="J13" s="23">
        <v>2</v>
      </c>
      <c r="K13" s="28">
        <f>Kvali5[[#This Row],[Quali pos.]]</f>
        <v>11</v>
      </c>
    </row>
    <row r="14" spans="2:11" x14ac:dyDescent="0.25">
      <c r="B14" s="21">
        <v>12</v>
      </c>
      <c r="C14" s="21">
        <v>84</v>
      </c>
      <c r="D14" s="21" t="s">
        <v>111</v>
      </c>
      <c r="E14" s="21" t="s">
        <v>16</v>
      </c>
      <c r="F14" s="23">
        <v>62</v>
      </c>
      <c r="G14" s="23">
        <v>0</v>
      </c>
      <c r="H14" s="23">
        <v>62</v>
      </c>
      <c r="I14" s="23">
        <v>0</v>
      </c>
      <c r="J14" s="23">
        <v>2</v>
      </c>
      <c r="K14" s="28">
        <f>Kvali5[[#This Row],[Quali pos.]]</f>
        <v>12</v>
      </c>
    </row>
    <row r="15" spans="2:11" x14ac:dyDescent="0.25">
      <c r="B15" s="21">
        <v>13</v>
      </c>
      <c r="C15" s="21">
        <v>36</v>
      </c>
      <c r="D15" s="21" t="s">
        <v>106</v>
      </c>
      <c r="E15" s="21" t="s">
        <v>16</v>
      </c>
      <c r="F15" s="23">
        <v>35</v>
      </c>
      <c r="G15" s="23">
        <v>50</v>
      </c>
      <c r="H15" s="23">
        <v>50</v>
      </c>
      <c r="I15" s="23">
        <v>35</v>
      </c>
      <c r="J15" s="23">
        <v>1</v>
      </c>
      <c r="K15" s="28">
        <f>Kvali5[[#This Row],[Quali pos.]]</f>
        <v>13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31CD9-BA4F-4C6E-82A6-C5D403C23118}">
  <dimension ref="B2:J15"/>
  <sheetViews>
    <sheetView workbookViewId="0">
      <selection activeCell="D16" sqref="D16"/>
    </sheetView>
  </sheetViews>
  <sheetFormatPr defaultRowHeight="15" x14ac:dyDescent="0.25"/>
  <cols>
    <col min="2" max="2" width="12.7109375" bestFit="1" customWidth="1"/>
    <col min="3" max="3" width="12.140625" bestFit="1" customWidth="1"/>
    <col min="4" max="4" width="10.42578125" bestFit="1" customWidth="1"/>
    <col min="5" max="5" width="18.85546875" bestFit="1" customWidth="1"/>
    <col min="6" max="6" width="21.5703125" bestFit="1" customWidth="1"/>
    <col min="7" max="7" width="12.140625" bestFit="1" customWidth="1"/>
    <col min="8" max="8" width="13.7109375" bestFit="1" customWidth="1"/>
    <col min="9" max="9" width="9.5703125" bestFit="1" customWidth="1"/>
  </cols>
  <sheetData>
    <row r="2" spans="2:10" ht="45" x14ac:dyDescent="0.25">
      <c r="B2" s="26" t="s">
        <v>46</v>
      </c>
      <c r="C2" s="26" t="s">
        <v>50</v>
      </c>
      <c r="D2" s="26" t="s">
        <v>1</v>
      </c>
      <c r="E2" s="26" t="s">
        <v>2</v>
      </c>
      <c r="F2" s="26" t="s">
        <v>3</v>
      </c>
      <c r="G2" s="26" t="s">
        <v>98</v>
      </c>
      <c r="H2" s="26" t="s">
        <v>47</v>
      </c>
      <c r="I2" s="26" t="s">
        <v>99</v>
      </c>
      <c r="J2" s="26" t="s">
        <v>114</v>
      </c>
    </row>
    <row r="3" spans="2:10" x14ac:dyDescent="0.25">
      <c r="B3" s="29">
        <v>1</v>
      </c>
      <c r="C3" s="29">
        <v>9</v>
      </c>
      <c r="D3" s="29">
        <v>53</v>
      </c>
      <c r="E3" s="24" t="s">
        <v>79</v>
      </c>
      <c r="F3" s="24" t="s">
        <v>80</v>
      </c>
      <c r="G3" s="28">
        <v>100</v>
      </c>
      <c r="H3" s="28">
        <v>2</v>
      </c>
      <c r="I3" s="28">
        <v>102</v>
      </c>
      <c r="J3" s="28">
        <f>Tand5[[#This Row],[Pozīcija sacensībās]]</f>
        <v>1</v>
      </c>
    </row>
    <row r="4" spans="2:10" x14ac:dyDescent="0.25">
      <c r="B4" s="29">
        <v>2</v>
      </c>
      <c r="C4" s="29">
        <v>10</v>
      </c>
      <c r="D4" s="29">
        <v>39</v>
      </c>
      <c r="E4" s="24" t="s">
        <v>88</v>
      </c>
      <c r="F4" s="24" t="s">
        <v>14</v>
      </c>
      <c r="G4" s="28">
        <v>88</v>
      </c>
      <c r="H4" s="28">
        <v>2</v>
      </c>
      <c r="I4" s="28">
        <v>90</v>
      </c>
      <c r="J4" s="28">
        <f>Tand5[[#This Row],[Pozīcija sacensībās]]</f>
        <v>2</v>
      </c>
    </row>
    <row r="5" spans="2:10" x14ac:dyDescent="0.25">
      <c r="B5" s="29">
        <v>3</v>
      </c>
      <c r="C5" s="29">
        <v>3</v>
      </c>
      <c r="D5" s="29">
        <v>18</v>
      </c>
      <c r="E5" s="24" t="s">
        <v>102</v>
      </c>
      <c r="F5" s="24" t="s">
        <v>16</v>
      </c>
      <c r="G5" s="28">
        <v>78</v>
      </c>
      <c r="H5" s="28">
        <v>8</v>
      </c>
      <c r="I5" s="28">
        <v>86</v>
      </c>
      <c r="J5" s="28">
        <f>Tand5[[#This Row],[Pozīcija sacensībās]]</f>
        <v>3</v>
      </c>
    </row>
    <row r="6" spans="2:10" x14ac:dyDescent="0.25">
      <c r="B6" s="29">
        <v>4</v>
      </c>
      <c r="C6" s="29">
        <v>4</v>
      </c>
      <c r="D6" s="29">
        <v>41</v>
      </c>
      <c r="E6" s="24" t="s">
        <v>82</v>
      </c>
      <c r="F6" s="24" t="s">
        <v>80</v>
      </c>
      <c r="G6" s="28">
        <v>69</v>
      </c>
      <c r="H6" s="28">
        <v>6</v>
      </c>
      <c r="I6" s="28">
        <v>75</v>
      </c>
      <c r="J6" s="28">
        <f>Tand5[[#This Row],[Pozīcija sacensībās]]</f>
        <v>4</v>
      </c>
    </row>
    <row r="7" spans="2:10" x14ac:dyDescent="0.25">
      <c r="B7" s="29">
        <v>5</v>
      </c>
      <c r="C7" s="29">
        <v>1</v>
      </c>
      <c r="D7" s="29">
        <v>555</v>
      </c>
      <c r="E7" s="24" t="s">
        <v>110</v>
      </c>
      <c r="F7" s="24" t="s">
        <v>16</v>
      </c>
      <c r="G7" s="28">
        <v>61</v>
      </c>
      <c r="H7" s="28">
        <v>12</v>
      </c>
      <c r="I7" s="28">
        <v>73</v>
      </c>
      <c r="J7" s="28">
        <f>Tand5[[#This Row],[Pozīcija sacensībās]]</f>
        <v>5</v>
      </c>
    </row>
    <row r="8" spans="2:10" x14ac:dyDescent="0.25">
      <c r="B8" s="29">
        <v>6</v>
      </c>
      <c r="C8" s="29">
        <v>2</v>
      </c>
      <c r="D8" s="29">
        <v>8</v>
      </c>
      <c r="E8" s="24" t="s">
        <v>89</v>
      </c>
      <c r="F8" s="24" t="s">
        <v>14</v>
      </c>
      <c r="G8" s="28">
        <v>61</v>
      </c>
      <c r="H8" s="28">
        <v>10</v>
      </c>
      <c r="I8" s="28">
        <v>71</v>
      </c>
      <c r="J8" s="28">
        <f>Tand5[[#This Row],[Pozīcija sacensībās]]</f>
        <v>6</v>
      </c>
    </row>
    <row r="9" spans="2:10" x14ac:dyDescent="0.25">
      <c r="B9" s="29">
        <v>7</v>
      </c>
      <c r="C9" s="29">
        <v>5</v>
      </c>
      <c r="D9" s="29">
        <v>443</v>
      </c>
      <c r="E9" s="24" t="s">
        <v>81</v>
      </c>
      <c r="F9" s="24" t="s">
        <v>80</v>
      </c>
      <c r="G9" s="28">
        <v>61</v>
      </c>
      <c r="H9" s="28">
        <v>4</v>
      </c>
      <c r="I9" s="28">
        <v>65</v>
      </c>
      <c r="J9" s="28">
        <f>Tand5[[#This Row],[Pozīcija sacensībās]]</f>
        <v>7</v>
      </c>
    </row>
    <row r="10" spans="2:10" x14ac:dyDescent="0.25">
      <c r="B10" s="29">
        <v>8</v>
      </c>
      <c r="C10" s="29">
        <v>11</v>
      </c>
      <c r="D10" s="29">
        <v>19</v>
      </c>
      <c r="E10" s="24" t="s">
        <v>96</v>
      </c>
      <c r="F10" s="24" t="s">
        <v>16</v>
      </c>
      <c r="G10" s="28">
        <v>61</v>
      </c>
      <c r="H10" s="28">
        <v>2</v>
      </c>
      <c r="I10" s="28">
        <v>63</v>
      </c>
      <c r="J10" s="28">
        <f>Tand5[[#This Row],[Pozīcija sacensībās]]</f>
        <v>8</v>
      </c>
    </row>
    <row r="11" spans="2:10" x14ac:dyDescent="0.25">
      <c r="B11" s="29">
        <v>9</v>
      </c>
      <c r="C11" s="29">
        <v>6</v>
      </c>
      <c r="D11" s="29">
        <v>11</v>
      </c>
      <c r="E11" s="24" t="s">
        <v>90</v>
      </c>
      <c r="F11" s="24" t="s">
        <v>80</v>
      </c>
      <c r="G11" s="28">
        <v>54</v>
      </c>
      <c r="H11" s="28">
        <v>4</v>
      </c>
      <c r="I11" s="28">
        <v>58</v>
      </c>
      <c r="J11" s="28">
        <f>Tand5[[#This Row],[Pozīcija sacensībās]]</f>
        <v>9</v>
      </c>
    </row>
    <row r="12" spans="2:10" x14ac:dyDescent="0.25">
      <c r="B12" s="29">
        <v>10</v>
      </c>
      <c r="C12" s="29">
        <v>7</v>
      </c>
      <c r="D12" s="29">
        <v>420</v>
      </c>
      <c r="E12" s="24" t="s">
        <v>92</v>
      </c>
      <c r="F12" s="24" t="s">
        <v>27</v>
      </c>
      <c r="G12" s="28">
        <v>54</v>
      </c>
      <c r="H12" s="28">
        <v>3</v>
      </c>
      <c r="I12" s="28">
        <v>57</v>
      </c>
      <c r="J12" s="28">
        <f>Tand5[[#This Row],[Pozīcija sacensībās]]</f>
        <v>10</v>
      </c>
    </row>
    <row r="13" spans="2:10" x14ac:dyDescent="0.25">
      <c r="B13" s="29">
        <v>11</v>
      </c>
      <c r="C13" s="29">
        <v>8</v>
      </c>
      <c r="D13" s="29">
        <v>46</v>
      </c>
      <c r="E13" s="24" t="s">
        <v>85</v>
      </c>
      <c r="F13" s="24" t="s">
        <v>80</v>
      </c>
      <c r="G13" s="28">
        <v>54</v>
      </c>
      <c r="H13" s="28">
        <v>3</v>
      </c>
      <c r="I13" s="28">
        <v>57</v>
      </c>
      <c r="J13" s="28">
        <f>Tand5[[#This Row],[Pozīcija sacensībās]]</f>
        <v>11</v>
      </c>
    </row>
    <row r="14" spans="2:10" x14ac:dyDescent="0.25">
      <c r="B14" s="29">
        <v>12</v>
      </c>
      <c r="C14" s="29">
        <v>12</v>
      </c>
      <c r="D14" s="29">
        <v>84</v>
      </c>
      <c r="E14" s="24" t="s">
        <v>111</v>
      </c>
      <c r="F14" s="24" t="s">
        <v>16</v>
      </c>
      <c r="G14" s="28">
        <v>54</v>
      </c>
      <c r="H14" s="28">
        <v>2</v>
      </c>
      <c r="I14" s="28">
        <v>56</v>
      </c>
      <c r="J14" s="28">
        <f>Tand5[[#This Row],[Pozīcija sacensībās]]</f>
        <v>12</v>
      </c>
    </row>
    <row r="15" spans="2:10" x14ac:dyDescent="0.25">
      <c r="B15" s="29">
        <v>13</v>
      </c>
      <c r="C15" s="29">
        <v>13</v>
      </c>
      <c r="D15" s="29">
        <v>37</v>
      </c>
      <c r="E15" s="24" t="s">
        <v>106</v>
      </c>
      <c r="F15" s="24" t="s">
        <v>16</v>
      </c>
      <c r="G15" s="28">
        <v>54</v>
      </c>
      <c r="H15" s="28">
        <v>1</v>
      </c>
      <c r="I15" s="28">
        <v>55</v>
      </c>
      <c r="J15" s="28">
        <f>Tand5[[#This Row],[Pozīcija sacensībās]]</f>
        <v>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79A7-A6A8-45BD-A8D1-AD6A62E237CA}">
  <dimension ref="B2:K31"/>
  <sheetViews>
    <sheetView workbookViewId="0">
      <selection activeCell="D3" sqref="D3:D31"/>
    </sheetView>
  </sheetViews>
  <sheetFormatPr defaultRowHeight="15" x14ac:dyDescent="0.25"/>
  <cols>
    <col min="2" max="2" width="12.140625" customWidth="1"/>
    <col min="3" max="3" width="10.28515625" customWidth="1"/>
    <col min="6" max="7" width="13.7109375" customWidth="1"/>
    <col min="10" max="10" width="15.5703125" customWidth="1"/>
  </cols>
  <sheetData>
    <row r="2" spans="2:1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114</v>
      </c>
    </row>
    <row r="3" spans="2:11" x14ac:dyDescent="0.25">
      <c r="B3">
        <v>1</v>
      </c>
      <c r="C3">
        <v>53</v>
      </c>
      <c r="D3" t="s">
        <v>9</v>
      </c>
      <c r="E3" t="s">
        <v>10</v>
      </c>
      <c r="F3">
        <v>96</v>
      </c>
      <c r="G3">
        <v>90</v>
      </c>
      <c r="H3">
        <v>96</v>
      </c>
      <c r="I3">
        <v>90</v>
      </c>
      <c r="J3">
        <v>12</v>
      </c>
      <c r="K3">
        <f>Kvali1[[#This Row],[Kvali. Pos.]]</f>
        <v>1</v>
      </c>
    </row>
    <row r="4" spans="2:11" x14ac:dyDescent="0.25">
      <c r="B4">
        <v>2</v>
      </c>
      <c r="C4">
        <v>41</v>
      </c>
      <c r="D4" t="s">
        <v>11</v>
      </c>
      <c r="E4" t="s">
        <v>10</v>
      </c>
      <c r="F4">
        <v>88</v>
      </c>
      <c r="G4">
        <v>96</v>
      </c>
      <c r="H4">
        <v>96</v>
      </c>
      <c r="I4">
        <v>88</v>
      </c>
      <c r="J4">
        <v>10</v>
      </c>
      <c r="K4">
        <f>Kvali1[[#This Row],[Kvali. Pos.]]</f>
        <v>2</v>
      </c>
    </row>
    <row r="5" spans="2:11" x14ac:dyDescent="0.25">
      <c r="B5">
        <v>3</v>
      </c>
      <c r="C5">
        <v>25</v>
      </c>
      <c r="D5" t="s">
        <v>12</v>
      </c>
      <c r="E5" t="s">
        <v>10</v>
      </c>
      <c r="F5">
        <v>93</v>
      </c>
      <c r="G5">
        <v>87</v>
      </c>
      <c r="H5">
        <v>93</v>
      </c>
      <c r="I5">
        <v>87</v>
      </c>
      <c r="J5">
        <v>8</v>
      </c>
      <c r="K5">
        <f>Kvali1[[#This Row],[Kvali. Pos.]]</f>
        <v>3</v>
      </c>
    </row>
    <row r="6" spans="2:11" x14ac:dyDescent="0.25">
      <c r="B6">
        <v>4</v>
      </c>
      <c r="C6">
        <v>8</v>
      </c>
      <c r="D6" t="s">
        <v>13</v>
      </c>
      <c r="E6" t="s">
        <v>14</v>
      </c>
      <c r="F6">
        <v>68</v>
      </c>
      <c r="G6">
        <v>91</v>
      </c>
      <c r="H6">
        <v>91</v>
      </c>
      <c r="I6">
        <v>68</v>
      </c>
      <c r="J6">
        <v>6</v>
      </c>
      <c r="K6">
        <f>Kvali1[[#This Row],[Kvali. Pos.]]</f>
        <v>4</v>
      </c>
    </row>
    <row r="7" spans="2:11" x14ac:dyDescent="0.25">
      <c r="B7">
        <v>5</v>
      </c>
      <c r="C7">
        <v>16</v>
      </c>
      <c r="D7" t="s">
        <v>15</v>
      </c>
      <c r="E7" t="s">
        <v>16</v>
      </c>
      <c r="F7">
        <v>0</v>
      </c>
      <c r="G7">
        <v>83</v>
      </c>
      <c r="H7">
        <v>83</v>
      </c>
      <c r="I7">
        <v>0</v>
      </c>
      <c r="J7">
        <v>4</v>
      </c>
      <c r="K7">
        <f>Kvali1[[#This Row],[Kvali. Pos.]]</f>
        <v>5</v>
      </c>
    </row>
    <row r="8" spans="2:11" x14ac:dyDescent="0.25">
      <c r="B8">
        <v>6</v>
      </c>
      <c r="C8">
        <v>46</v>
      </c>
      <c r="D8" t="s">
        <v>17</v>
      </c>
      <c r="E8" t="s">
        <v>10</v>
      </c>
      <c r="F8">
        <v>82</v>
      </c>
      <c r="G8">
        <v>79</v>
      </c>
      <c r="H8">
        <v>82</v>
      </c>
      <c r="I8">
        <v>79</v>
      </c>
      <c r="J8">
        <v>4</v>
      </c>
      <c r="K8">
        <f>Kvali1[[#This Row],[Kvali. Pos.]]</f>
        <v>6</v>
      </c>
    </row>
    <row r="9" spans="2:11" x14ac:dyDescent="0.25">
      <c r="B9">
        <v>7</v>
      </c>
      <c r="C9">
        <v>131</v>
      </c>
      <c r="D9" t="s">
        <v>18</v>
      </c>
      <c r="E9" t="s">
        <v>16</v>
      </c>
      <c r="F9">
        <v>82</v>
      </c>
      <c r="G9">
        <v>78</v>
      </c>
      <c r="H9">
        <v>82</v>
      </c>
      <c r="I9">
        <v>78</v>
      </c>
      <c r="J9">
        <v>3</v>
      </c>
      <c r="K9">
        <f>Kvali1[[#This Row],[Kvali. Pos.]]</f>
        <v>7</v>
      </c>
    </row>
    <row r="10" spans="2:11" x14ac:dyDescent="0.25">
      <c r="B10">
        <v>8</v>
      </c>
      <c r="C10">
        <v>666</v>
      </c>
      <c r="D10" t="s">
        <v>19</v>
      </c>
      <c r="E10" t="s">
        <v>16</v>
      </c>
      <c r="F10">
        <v>78</v>
      </c>
      <c r="G10">
        <v>0</v>
      </c>
      <c r="H10">
        <v>78</v>
      </c>
      <c r="I10">
        <v>0</v>
      </c>
      <c r="J10">
        <v>3</v>
      </c>
      <c r="K10">
        <f>Kvali1[[#This Row],[Kvali. Pos.]]</f>
        <v>8</v>
      </c>
    </row>
    <row r="11" spans="2:11" x14ac:dyDescent="0.25">
      <c r="B11">
        <v>9</v>
      </c>
      <c r="C11">
        <v>77</v>
      </c>
      <c r="D11" t="s">
        <v>20</v>
      </c>
      <c r="E11" t="s">
        <v>16</v>
      </c>
      <c r="F11">
        <v>0</v>
      </c>
      <c r="G11">
        <v>76</v>
      </c>
      <c r="H11">
        <v>76</v>
      </c>
      <c r="I11">
        <v>0</v>
      </c>
      <c r="J11">
        <v>2</v>
      </c>
      <c r="K11">
        <f>Kvali1[[#This Row],[Kvali. Pos.]]</f>
        <v>9</v>
      </c>
    </row>
    <row r="12" spans="2:11" x14ac:dyDescent="0.25">
      <c r="B12">
        <v>10</v>
      </c>
      <c r="C12">
        <v>203</v>
      </c>
      <c r="D12" t="s">
        <v>21</v>
      </c>
      <c r="E12" t="s">
        <v>10</v>
      </c>
      <c r="F12">
        <v>74</v>
      </c>
      <c r="G12">
        <v>0</v>
      </c>
      <c r="H12">
        <v>74</v>
      </c>
      <c r="I12">
        <v>0</v>
      </c>
      <c r="J12">
        <v>2</v>
      </c>
      <c r="K12">
        <f>Kvali1[[#This Row],[Kvali. Pos.]]</f>
        <v>10</v>
      </c>
    </row>
    <row r="13" spans="2:11" x14ac:dyDescent="0.25">
      <c r="B13">
        <v>11</v>
      </c>
      <c r="C13">
        <v>7</v>
      </c>
      <c r="D13" t="s">
        <v>22</v>
      </c>
      <c r="E13" t="s">
        <v>16</v>
      </c>
      <c r="F13">
        <v>73</v>
      </c>
      <c r="G13">
        <v>0</v>
      </c>
      <c r="H13">
        <v>73</v>
      </c>
      <c r="I13">
        <v>0</v>
      </c>
      <c r="J13">
        <v>2</v>
      </c>
      <c r="K13">
        <f>Kvali1[[#This Row],[Kvali. Pos.]]</f>
        <v>11</v>
      </c>
    </row>
    <row r="14" spans="2:11" x14ac:dyDescent="0.25">
      <c r="B14">
        <v>12</v>
      </c>
      <c r="C14">
        <v>22</v>
      </c>
      <c r="D14" t="s">
        <v>23</v>
      </c>
      <c r="E14" t="s">
        <v>16</v>
      </c>
      <c r="F14">
        <v>60</v>
      </c>
      <c r="G14">
        <v>72</v>
      </c>
      <c r="H14">
        <v>72</v>
      </c>
      <c r="I14">
        <v>60</v>
      </c>
      <c r="J14">
        <v>2</v>
      </c>
      <c r="K14">
        <f>Kvali1[[#This Row],[Kvali. Pos.]]</f>
        <v>12</v>
      </c>
    </row>
    <row r="15" spans="2:11" x14ac:dyDescent="0.25">
      <c r="B15">
        <v>13</v>
      </c>
      <c r="C15">
        <v>18</v>
      </c>
      <c r="D15" t="s">
        <v>24</v>
      </c>
      <c r="E15" t="s">
        <v>16</v>
      </c>
      <c r="F15">
        <v>72</v>
      </c>
      <c r="G15">
        <v>0</v>
      </c>
      <c r="H15">
        <v>72</v>
      </c>
      <c r="I15">
        <v>0</v>
      </c>
      <c r="J15">
        <v>1</v>
      </c>
      <c r="K15">
        <f>Kvali1[[#This Row],[Kvali. Pos.]]</f>
        <v>13</v>
      </c>
    </row>
    <row r="16" spans="2:11" x14ac:dyDescent="0.25">
      <c r="B16">
        <v>14</v>
      </c>
      <c r="C16">
        <v>443</v>
      </c>
      <c r="D16" t="s">
        <v>25</v>
      </c>
      <c r="E16" t="s">
        <v>10</v>
      </c>
      <c r="F16">
        <v>63</v>
      </c>
      <c r="G16">
        <v>70</v>
      </c>
      <c r="H16">
        <v>70</v>
      </c>
      <c r="I16">
        <v>63</v>
      </c>
      <c r="J16">
        <v>1</v>
      </c>
      <c r="K16">
        <f>Kvali1[[#This Row],[Kvali. Pos.]]</f>
        <v>14</v>
      </c>
    </row>
    <row r="17" spans="2:11" x14ac:dyDescent="0.25">
      <c r="B17">
        <v>15</v>
      </c>
      <c r="C17">
        <v>420</v>
      </c>
      <c r="D17" t="s">
        <v>26</v>
      </c>
      <c r="E17" t="s">
        <v>27</v>
      </c>
      <c r="F17">
        <v>67</v>
      </c>
      <c r="G17">
        <v>0</v>
      </c>
      <c r="H17">
        <v>67</v>
      </c>
      <c r="I17">
        <v>0</v>
      </c>
      <c r="J17">
        <v>1</v>
      </c>
      <c r="K17">
        <f>Kvali1[[#This Row],[Kvali. Pos.]]</f>
        <v>15</v>
      </c>
    </row>
    <row r="18" spans="2:11" x14ac:dyDescent="0.25">
      <c r="B18">
        <v>16</v>
      </c>
      <c r="C18">
        <v>777</v>
      </c>
      <c r="D18" t="s">
        <v>28</v>
      </c>
      <c r="E18" t="s">
        <v>29</v>
      </c>
      <c r="F18">
        <v>67</v>
      </c>
      <c r="G18">
        <v>0</v>
      </c>
      <c r="H18">
        <v>67</v>
      </c>
      <c r="I18">
        <v>0</v>
      </c>
      <c r="J18">
        <v>1</v>
      </c>
      <c r="K18">
        <f>Kvali1[[#This Row],[Kvali. Pos.]]</f>
        <v>16</v>
      </c>
    </row>
    <row r="19" spans="2:11" x14ac:dyDescent="0.25">
      <c r="B19">
        <v>17</v>
      </c>
      <c r="C19">
        <v>17</v>
      </c>
      <c r="D19" t="s">
        <v>30</v>
      </c>
      <c r="E19" t="s">
        <v>31</v>
      </c>
      <c r="F19">
        <v>66</v>
      </c>
      <c r="G19">
        <v>0</v>
      </c>
      <c r="H19">
        <v>66</v>
      </c>
      <c r="I19">
        <v>0</v>
      </c>
      <c r="J19">
        <v>0.5</v>
      </c>
      <c r="K19">
        <f>Kvali1[[#This Row],[Kvali. Pos.]]</f>
        <v>17</v>
      </c>
    </row>
    <row r="20" spans="2:11" x14ac:dyDescent="0.25">
      <c r="B20">
        <v>18</v>
      </c>
      <c r="C20">
        <v>47</v>
      </c>
      <c r="D20" t="s">
        <v>32</v>
      </c>
      <c r="E20" t="s">
        <v>33</v>
      </c>
      <c r="F20">
        <v>65</v>
      </c>
      <c r="G20">
        <v>51</v>
      </c>
      <c r="H20">
        <v>65</v>
      </c>
      <c r="I20">
        <v>51</v>
      </c>
      <c r="J20">
        <v>0.5</v>
      </c>
      <c r="K20">
        <f>Kvali1[[#This Row],[Kvali. Pos.]]</f>
        <v>18</v>
      </c>
    </row>
    <row r="21" spans="2:11" x14ac:dyDescent="0.25">
      <c r="B21">
        <v>19</v>
      </c>
      <c r="C21">
        <v>33</v>
      </c>
      <c r="D21" t="s">
        <v>34</v>
      </c>
      <c r="E21" t="s">
        <v>14</v>
      </c>
      <c r="F21">
        <v>55</v>
      </c>
      <c r="G21">
        <v>62</v>
      </c>
      <c r="H21">
        <v>62</v>
      </c>
      <c r="I21">
        <v>55</v>
      </c>
      <c r="J21">
        <v>0.5</v>
      </c>
      <c r="K21">
        <f>Kvali1[[#This Row],[Kvali. Pos.]]</f>
        <v>19</v>
      </c>
    </row>
    <row r="22" spans="2:11" x14ac:dyDescent="0.25">
      <c r="B22">
        <v>20</v>
      </c>
      <c r="C22">
        <v>3</v>
      </c>
      <c r="D22" t="s">
        <v>35</v>
      </c>
      <c r="E22" t="s">
        <v>16</v>
      </c>
      <c r="F22">
        <v>42</v>
      </c>
      <c r="G22">
        <v>62</v>
      </c>
      <c r="H22">
        <v>62</v>
      </c>
      <c r="I22">
        <v>42</v>
      </c>
      <c r="J22">
        <v>0.5</v>
      </c>
      <c r="K22">
        <f>Kvali1[[#This Row],[Kvali. Pos.]]</f>
        <v>20</v>
      </c>
    </row>
    <row r="23" spans="2:11" x14ac:dyDescent="0.25">
      <c r="B23">
        <v>21</v>
      </c>
      <c r="C23">
        <v>222</v>
      </c>
      <c r="D23" t="s">
        <v>36</v>
      </c>
      <c r="E23" t="s">
        <v>33</v>
      </c>
      <c r="F23">
        <v>0</v>
      </c>
      <c r="G23">
        <v>57</v>
      </c>
      <c r="H23">
        <v>57</v>
      </c>
      <c r="I23">
        <v>0</v>
      </c>
      <c r="J23">
        <v>0.5</v>
      </c>
      <c r="K23">
        <f>Kvali1[[#This Row],[Kvali. Pos.]]</f>
        <v>21</v>
      </c>
    </row>
    <row r="24" spans="2:11" x14ac:dyDescent="0.25">
      <c r="B24">
        <v>22</v>
      </c>
      <c r="C24">
        <v>11</v>
      </c>
      <c r="D24" t="s">
        <v>37</v>
      </c>
      <c r="E24" t="s">
        <v>14</v>
      </c>
      <c r="F24">
        <v>0</v>
      </c>
      <c r="G24">
        <v>56</v>
      </c>
      <c r="H24">
        <v>56</v>
      </c>
      <c r="I24">
        <v>0</v>
      </c>
      <c r="J24">
        <v>0.5</v>
      </c>
      <c r="K24">
        <f>Kvali1[[#This Row],[Kvali. Pos.]]</f>
        <v>22</v>
      </c>
    </row>
    <row r="25" spans="2:11" x14ac:dyDescent="0.25">
      <c r="B25">
        <v>23</v>
      </c>
      <c r="C25">
        <v>4</v>
      </c>
      <c r="D25" t="s">
        <v>38</v>
      </c>
      <c r="E25" t="s">
        <v>14</v>
      </c>
      <c r="F25">
        <v>51</v>
      </c>
      <c r="G25">
        <v>49</v>
      </c>
      <c r="H25">
        <v>51</v>
      </c>
      <c r="I25">
        <v>49</v>
      </c>
      <c r="J25">
        <v>0.5</v>
      </c>
      <c r="K25">
        <f>Kvali1[[#This Row],[Kvali. Pos.]]</f>
        <v>23</v>
      </c>
    </row>
    <row r="26" spans="2:11" x14ac:dyDescent="0.25">
      <c r="B26">
        <v>24</v>
      </c>
      <c r="C26">
        <v>999</v>
      </c>
      <c r="D26" t="s">
        <v>39</v>
      </c>
      <c r="E26" t="s">
        <v>10</v>
      </c>
      <c r="F26">
        <v>48</v>
      </c>
      <c r="G26">
        <v>0</v>
      </c>
      <c r="H26">
        <v>48</v>
      </c>
      <c r="I26">
        <v>0</v>
      </c>
      <c r="J26">
        <v>0.5</v>
      </c>
      <c r="K26">
        <f>Kvali1[[#This Row],[Kvali. Pos.]]</f>
        <v>24</v>
      </c>
    </row>
    <row r="27" spans="2:11" x14ac:dyDescent="0.25">
      <c r="B27">
        <v>25</v>
      </c>
      <c r="C27">
        <v>888</v>
      </c>
      <c r="D27" t="s">
        <v>40</v>
      </c>
      <c r="E27" t="s">
        <v>41</v>
      </c>
      <c r="F27">
        <v>47</v>
      </c>
      <c r="G27">
        <v>46</v>
      </c>
      <c r="H27">
        <v>47</v>
      </c>
      <c r="I27">
        <v>46</v>
      </c>
      <c r="J27">
        <v>0.25</v>
      </c>
      <c r="K27">
        <f>Kvali1[[#This Row],[Kvali. Pos.]]</f>
        <v>25</v>
      </c>
    </row>
    <row r="28" spans="2:11" x14ac:dyDescent="0.25">
      <c r="B28">
        <v>26</v>
      </c>
      <c r="C28">
        <v>36</v>
      </c>
      <c r="D28" t="s">
        <v>42</v>
      </c>
      <c r="E28" t="s">
        <v>16</v>
      </c>
      <c r="F28">
        <v>47</v>
      </c>
      <c r="G28">
        <v>44</v>
      </c>
      <c r="H28">
        <v>47</v>
      </c>
      <c r="I28">
        <v>44</v>
      </c>
      <c r="J28">
        <v>0.25</v>
      </c>
      <c r="K28">
        <f>Kvali1[[#This Row],[Kvali. Pos.]]</f>
        <v>26</v>
      </c>
    </row>
    <row r="29" spans="2:11" x14ac:dyDescent="0.25">
      <c r="B29">
        <v>27</v>
      </c>
      <c r="C29">
        <v>117</v>
      </c>
      <c r="D29" t="s">
        <v>43</v>
      </c>
      <c r="E29" t="s">
        <v>16</v>
      </c>
      <c r="F29">
        <v>0</v>
      </c>
      <c r="G29">
        <v>40</v>
      </c>
      <c r="H29">
        <v>40</v>
      </c>
      <c r="I29">
        <v>0</v>
      </c>
      <c r="J29">
        <v>0.25</v>
      </c>
      <c r="K29">
        <f>Kvali1[[#This Row],[Kvali. Pos.]]</f>
        <v>27</v>
      </c>
    </row>
    <row r="30" spans="2:11" x14ac:dyDescent="0.25">
      <c r="B30">
        <v>28</v>
      </c>
      <c r="C30">
        <v>13</v>
      </c>
      <c r="D30" t="s">
        <v>44</v>
      </c>
      <c r="E30" t="s">
        <v>10</v>
      </c>
      <c r="F30">
        <v>38</v>
      </c>
      <c r="G30">
        <v>0</v>
      </c>
      <c r="H30">
        <v>38</v>
      </c>
      <c r="I30">
        <v>0</v>
      </c>
      <c r="J30">
        <v>0.25</v>
      </c>
      <c r="K30">
        <f>Kvali1[[#This Row],[Kvali. Pos.]]</f>
        <v>28</v>
      </c>
    </row>
    <row r="31" spans="2:11" x14ac:dyDescent="0.25">
      <c r="B31">
        <v>29</v>
      </c>
      <c r="C31">
        <v>37</v>
      </c>
      <c r="D31" t="s">
        <v>45</v>
      </c>
      <c r="E31" t="s">
        <v>16</v>
      </c>
      <c r="F31">
        <v>37</v>
      </c>
      <c r="G31">
        <v>0</v>
      </c>
      <c r="H31">
        <v>37</v>
      </c>
      <c r="I31">
        <v>0</v>
      </c>
      <c r="J31">
        <v>0.25</v>
      </c>
      <c r="K31">
        <f>Kvali1[[#This Row],[Kvali. Pos.]]</f>
        <v>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39B71-BF62-4380-AD79-92FBBD783D09}">
  <dimension ref="B2:I31"/>
  <sheetViews>
    <sheetView workbookViewId="0">
      <selection activeCell="I4" sqref="I4"/>
    </sheetView>
  </sheetViews>
  <sheetFormatPr defaultRowHeight="15" x14ac:dyDescent="0.25"/>
  <cols>
    <col min="2" max="2" width="19.7109375" customWidth="1"/>
    <col min="3" max="3" width="10.28515625" customWidth="1"/>
    <col min="6" max="6" width="26.42578125" customWidth="1"/>
    <col min="7" max="7" width="24.85546875" customWidth="1"/>
    <col min="8" max="8" width="29" customWidth="1"/>
  </cols>
  <sheetData>
    <row r="2" spans="2:9" x14ac:dyDescent="0.25">
      <c r="B2" t="s">
        <v>46</v>
      </c>
      <c r="C2" t="s">
        <v>1</v>
      </c>
      <c r="D2" t="s">
        <v>2</v>
      </c>
      <c r="E2" t="s">
        <v>3</v>
      </c>
      <c r="F2" t="s">
        <v>47</v>
      </c>
      <c r="G2" t="s">
        <v>48</v>
      </c>
      <c r="H2" t="s">
        <v>49</v>
      </c>
      <c r="I2" t="s">
        <v>114</v>
      </c>
    </row>
    <row r="3" spans="2:9" x14ac:dyDescent="0.25">
      <c r="B3">
        <v>1</v>
      </c>
      <c r="C3">
        <v>25</v>
      </c>
      <c r="D3" t="s">
        <v>12</v>
      </c>
      <c r="E3" t="s">
        <v>10</v>
      </c>
      <c r="F3">
        <v>8</v>
      </c>
      <c r="G3">
        <v>100</v>
      </c>
      <c r="H3">
        <v>108</v>
      </c>
      <c r="I3">
        <f>Tand1[[#This Row],[Pozīcija sacensībās]]</f>
        <v>1</v>
      </c>
    </row>
    <row r="4" spans="2:9" x14ac:dyDescent="0.25">
      <c r="B4">
        <v>2</v>
      </c>
      <c r="C4">
        <v>18</v>
      </c>
      <c r="D4" t="s">
        <v>24</v>
      </c>
      <c r="E4" t="s">
        <v>16</v>
      </c>
      <c r="F4">
        <v>1</v>
      </c>
      <c r="G4">
        <v>88</v>
      </c>
      <c r="H4">
        <v>89</v>
      </c>
      <c r="I4">
        <f>Tand1[[#This Row],[Pozīcija sacensībās]]</f>
        <v>2</v>
      </c>
    </row>
    <row r="5" spans="2:9" x14ac:dyDescent="0.25">
      <c r="B5">
        <v>3</v>
      </c>
      <c r="C5">
        <v>53</v>
      </c>
      <c r="D5" t="s">
        <v>9</v>
      </c>
      <c r="E5" t="s">
        <v>10</v>
      </c>
      <c r="F5">
        <v>12</v>
      </c>
      <c r="G5">
        <v>78</v>
      </c>
      <c r="H5">
        <v>90</v>
      </c>
      <c r="I5">
        <f>Tand1[[#This Row],[Pozīcija sacensībās]]</f>
        <v>3</v>
      </c>
    </row>
    <row r="6" spans="2:9" x14ac:dyDescent="0.25">
      <c r="B6">
        <v>4</v>
      </c>
      <c r="C6">
        <v>41</v>
      </c>
      <c r="D6" t="s">
        <v>11</v>
      </c>
      <c r="E6" t="s">
        <v>10</v>
      </c>
      <c r="F6">
        <v>10</v>
      </c>
      <c r="G6">
        <v>69</v>
      </c>
      <c r="H6">
        <v>79</v>
      </c>
      <c r="I6">
        <f>Tand1[[#This Row],[Pozīcija sacensībās]]</f>
        <v>4</v>
      </c>
    </row>
    <row r="7" spans="2:9" x14ac:dyDescent="0.25">
      <c r="B7">
        <v>5</v>
      </c>
      <c r="C7">
        <v>46</v>
      </c>
      <c r="D7" t="s">
        <v>17</v>
      </c>
      <c r="E7" t="s">
        <v>10</v>
      </c>
      <c r="F7">
        <v>4</v>
      </c>
      <c r="G7">
        <v>61</v>
      </c>
      <c r="H7">
        <v>65</v>
      </c>
      <c r="I7">
        <f>Tand1[[#This Row],[Pozīcija sacensībās]]</f>
        <v>5</v>
      </c>
    </row>
    <row r="8" spans="2:9" x14ac:dyDescent="0.25">
      <c r="B8">
        <v>6</v>
      </c>
      <c r="C8">
        <v>131</v>
      </c>
      <c r="D8" t="s">
        <v>18</v>
      </c>
      <c r="E8" t="s">
        <v>16</v>
      </c>
      <c r="F8">
        <v>3</v>
      </c>
      <c r="G8">
        <v>61</v>
      </c>
      <c r="H8">
        <v>64</v>
      </c>
      <c r="I8">
        <f>Tand1[[#This Row],[Pozīcija sacensībās]]</f>
        <v>6</v>
      </c>
    </row>
    <row r="9" spans="2:9" x14ac:dyDescent="0.25">
      <c r="B9">
        <v>7</v>
      </c>
      <c r="C9">
        <v>666</v>
      </c>
      <c r="D9" t="s">
        <v>19</v>
      </c>
      <c r="E9" t="s">
        <v>16</v>
      </c>
      <c r="F9">
        <v>3</v>
      </c>
      <c r="G9">
        <v>61</v>
      </c>
      <c r="H9">
        <v>64</v>
      </c>
      <c r="I9">
        <f>Tand1[[#This Row],[Pozīcija sacensībās]]</f>
        <v>7</v>
      </c>
    </row>
    <row r="10" spans="2:9" x14ac:dyDescent="0.25">
      <c r="B10">
        <v>8</v>
      </c>
      <c r="C10">
        <v>22</v>
      </c>
      <c r="D10" t="s">
        <v>23</v>
      </c>
      <c r="E10" t="s">
        <v>16</v>
      </c>
      <c r="F10">
        <v>2</v>
      </c>
      <c r="G10">
        <v>61</v>
      </c>
      <c r="H10">
        <v>63</v>
      </c>
      <c r="I10">
        <f>Tand1[[#This Row],[Pozīcija sacensībās]]</f>
        <v>8</v>
      </c>
    </row>
    <row r="11" spans="2:9" x14ac:dyDescent="0.25">
      <c r="B11">
        <v>9</v>
      </c>
      <c r="C11">
        <v>8</v>
      </c>
      <c r="D11" t="s">
        <v>13</v>
      </c>
      <c r="E11" t="s">
        <v>14</v>
      </c>
      <c r="F11">
        <v>6</v>
      </c>
      <c r="G11">
        <v>54</v>
      </c>
      <c r="H11">
        <v>60</v>
      </c>
      <c r="I11">
        <f>Tand1[[#This Row],[Pozīcija sacensībās]]</f>
        <v>9</v>
      </c>
    </row>
    <row r="12" spans="2:9" x14ac:dyDescent="0.25">
      <c r="B12">
        <v>10</v>
      </c>
      <c r="C12">
        <v>77</v>
      </c>
      <c r="D12" t="s">
        <v>20</v>
      </c>
      <c r="E12" t="s">
        <v>16</v>
      </c>
      <c r="F12">
        <v>2</v>
      </c>
      <c r="G12">
        <v>54</v>
      </c>
      <c r="H12">
        <v>56</v>
      </c>
      <c r="I12">
        <f>Tand1[[#This Row],[Pozīcija sacensībās]]</f>
        <v>10</v>
      </c>
    </row>
    <row r="13" spans="2:9" x14ac:dyDescent="0.25">
      <c r="B13">
        <v>11</v>
      </c>
      <c r="C13">
        <v>203</v>
      </c>
      <c r="D13" t="s">
        <v>21</v>
      </c>
      <c r="E13" t="s">
        <v>10</v>
      </c>
      <c r="F13">
        <v>2</v>
      </c>
      <c r="G13">
        <v>54</v>
      </c>
      <c r="H13">
        <v>56</v>
      </c>
      <c r="I13">
        <f>Tand1[[#This Row],[Pozīcija sacensībās]]</f>
        <v>11</v>
      </c>
    </row>
    <row r="14" spans="2:9" x14ac:dyDescent="0.25">
      <c r="B14">
        <v>12</v>
      </c>
      <c r="C14">
        <v>7</v>
      </c>
      <c r="D14" t="s">
        <v>22</v>
      </c>
      <c r="E14" t="s">
        <v>16</v>
      </c>
      <c r="F14">
        <v>2</v>
      </c>
      <c r="G14">
        <v>54</v>
      </c>
      <c r="H14">
        <v>56</v>
      </c>
      <c r="I14">
        <f>Tand1[[#This Row],[Pozīcija sacensībās]]</f>
        <v>12</v>
      </c>
    </row>
    <row r="15" spans="2:9" x14ac:dyDescent="0.25">
      <c r="B15">
        <v>13</v>
      </c>
      <c r="C15">
        <v>443</v>
      </c>
      <c r="D15" t="s">
        <v>25</v>
      </c>
      <c r="E15" t="s">
        <v>10</v>
      </c>
      <c r="F15">
        <v>1</v>
      </c>
      <c r="G15">
        <v>54</v>
      </c>
      <c r="H15">
        <v>55</v>
      </c>
      <c r="I15">
        <f>Tand1[[#This Row],[Pozīcija sacensībās]]</f>
        <v>13</v>
      </c>
    </row>
    <row r="16" spans="2:9" x14ac:dyDescent="0.25">
      <c r="B16">
        <v>14</v>
      </c>
      <c r="C16">
        <v>420</v>
      </c>
      <c r="D16" t="s">
        <v>26</v>
      </c>
      <c r="E16" t="s">
        <v>27</v>
      </c>
      <c r="F16">
        <v>1</v>
      </c>
      <c r="G16">
        <v>54</v>
      </c>
      <c r="H16">
        <v>55</v>
      </c>
      <c r="I16">
        <f>Tand1[[#This Row],[Pozīcija sacensībās]]</f>
        <v>14</v>
      </c>
    </row>
    <row r="17" spans="2:9" x14ac:dyDescent="0.25">
      <c r="B17">
        <v>15</v>
      </c>
      <c r="C17">
        <v>17</v>
      </c>
      <c r="D17" t="s">
        <v>30</v>
      </c>
      <c r="E17" t="s">
        <v>31</v>
      </c>
      <c r="F17">
        <v>0.5</v>
      </c>
      <c r="G17">
        <v>54</v>
      </c>
      <c r="H17">
        <v>54.5</v>
      </c>
      <c r="I17">
        <f>Tand1[[#This Row],[Pozīcija sacensībās]]</f>
        <v>15</v>
      </c>
    </row>
    <row r="18" spans="2:9" x14ac:dyDescent="0.25">
      <c r="B18">
        <v>16</v>
      </c>
      <c r="C18">
        <v>13</v>
      </c>
      <c r="D18" t="s">
        <v>44</v>
      </c>
      <c r="E18" t="s">
        <v>10</v>
      </c>
      <c r="F18">
        <v>0.25</v>
      </c>
      <c r="G18">
        <v>54</v>
      </c>
      <c r="H18">
        <v>54.25</v>
      </c>
      <c r="I18">
        <f>Tand1[[#This Row],[Pozīcija sacensībās]]</f>
        <v>16</v>
      </c>
    </row>
    <row r="19" spans="2:9" x14ac:dyDescent="0.25">
      <c r="B19">
        <v>17</v>
      </c>
      <c r="C19">
        <v>16</v>
      </c>
      <c r="D19" t="s">
        <v>15</v>
      </c>
      <c r="E19" t="s">
        <v>16</v>
      </c>
      <c r="F19">
        <v>4</v>
      </c>
      <c r="G19">
        <v>24</v>
      </c>
      <c r="H19">
        <v>28</v>
      </c>
      <c r="I19">
        <f>Tand1[[#This Row],[Pozīcija sacensībās]]</f>
        <v>17</v>
      </c>
    </row>
    <row r="20" spans="2:9" x14ac:dyDescent="0.25">
      <c r="B20">
        <v>18</v>
      </c>
      <c r="C20">
        <v>777</v>
      </c>
      <c r="D20" t="s">
        <v>28</v>
      </c>
      <c r="E20" t="s">
        <v>29</v>
      </c>
      <c r="F20">
        <v>1</v>
      </c>
      <c r="G20">
        <v>24</v>
      </c>
      <c r="H20">
        <v>25</v>
      </c>
      <c r="I20">
        <f>Tand1[[#This Row],[Pozīcija sacensībās]]</f>
        <v>18</v>
      </c>
    </row>
    <row r="21" spans="2:9" x14ac:dyDescent="0.25">
      <c r="B21">
        <v>19</v>
      </c>
      <c r="C21">
        <v>47</v>
      </c>
      <c r="D21" t="s">
        <v>32</v>
      </c>
      <c r="E21" t="s">
        <v>33</v>
      </c>
      <c r="F21">
        <v>0.5</v>
      </c>
      <c r="G21">
        <v>24</v>
      </c>
      <c r="H21">
        <v>24.5</v>
      </c>
      <c r="I21">
        <f>Tand1[[#This Row],[Pozīcija sacensībās]]</f>
        <v>19</v>
      </c>
    </row>
    <row r="22" spans="2:9" x14ac:dyDescent="0.25">
      <c r="B22">
        <v>20</v>
      </c>
      <c r="C22">
        <v>33</v>
      </c>
      <c r="D22" t="s">
        <v>34</v>
      </c>
      <c r="E22" t="s">
        <v>14</v>
      </c>
      <c r="F22">
        <v>0.5</v>
      </c>
      <c r="G22">
        <v>24</v>
      </c>
      <c r="H22">
        <v>24.5</v>
      </c>
      <c r="I22">
        <f>Tand1[[#This Row],[Pozīcija sacensībās]]</f>
        <v>20</v>
      </c>
    </row>
    <row r="23" spans="2:9" x14ac:dyDescent="0.25">
      <c r="B23">
        <v>21</v>
      </c>
      <c r="C23">
        <v>3</v>
      </c>
      <c r="D23" t="s">
        <v>35</v>
      </c>
      <c r="E23" t="s">
        <v>16</v>
      </c>
      <c r="F23">
        <v>0.5</v>
      </c>
      <c r="G23">
        <v>24</v>
      </c>
      <c r="H23">
        <v>24.5</v>
      </c>
      <c r="I23">
        <f>Tand1[[#This Row],[Pozīcija sacensībās]]</f>
        <v>21</v>
      </c>
    </row>
    <row r="24" spans="2:9" x14ac:dyDescent="0.25">
      <c r="B24">
        <v>22</v>
      </c>
      <c r="C24">
        <v>222</v>
      </c>
      <c r="D24" t="s">
        <v>36</v>
      </c>
      <c r="E24" t="s">
        <v>33</v>
      </c>
      <c r="F24">
        <v>0.5</v>
      </c>
      <c r="G24">
        <v>24</v>
      </c>
      <c r="H24">
        <v>24.5</v>
      </c>
      <c r="I24">
        <f>Tand1[[#This Row],[Pozīcija sacensībās]]</f>
        <v>22</v>
      </c>
    </row>
    <row r="25" spans="2:9" x14ac:dyDescent="0.25">
      <c r="B25">
        <v>23</v>
      </c>
      <c r="C25">
        <v>11</v>
      </c>
      <c r="D25" t="s">
        <v>37</v>
      </c>
      <c r="E25" t="s">
        <v>14</v>
      </c>
      <c r="F25">
        <v>0.5</v>
      </c>
      <c r="G25">
        <v>24</v>
      </c>
      <c r="H25">
        <v>24.5</v>
      </c>
      <c r="I25">
        <f>Tand1[[#This Row],[Pozīcija sacensībās]]</f>
        <v>23</v>
      </c>
    </row>
    <row r="26" spans="2:9" x14ac:dyDescent="0.25">
      <c r="B26">
        <v>24</v>
      </c>
      <c r="C26">
        <v>4</v>
      </c>
      <c r="D26" t="s">
        <v>38</v>
      </c>
      <c r="E26" t="s">
        <v>14</v>
      </c>
      <c r="F26">
        <v>0.5</v>
      </c>
      <c r="G26">
        <v>24</v>
      </c>
      <c r="H26">
        <v>24.5</v>
      </c>
      <c r="I26">
        <f>Tand1[[#This Row],[Pozīcija sacensībās]]</f>
        <v>24</v>
      </c>
    </row>
    <row r="27" spans="2:9" x14ac:dyDescent="0.25">
      <c r="B27">
        <v>25</v>
      </c>
      <c r="C27">
        <v>999</v>
      </c>
      <c r="D27" t="s">
        <v>39</v>
      </c>
      <c r="E27" t="s">
        <v>10</v>
      </c>
      <c r="F27">
        <v>0.5</v>
      </c>
      <c r="G27">
        <v>24</v>
      </c>
      <c r="H27">
        <v>24.5</v>
      </c>
      <c r="I27">
        <f>Tand1[[#This Row],[Pozīcija sacensībās]]</f>
        <v>25</v>
      </c>
    </row>
    <row r="28" spans="2:9" x14ac:dyDescent="0.25">
      <c r="B28">
        <v>26</v>
      </c>
      <c r="C28">
        <v>888</v>
      </c>
      <c r="D28" t="s">
        <v>40</v>
      </c>
      <c r="E28" t="s">
        <v>41</v>
      </c>
      <c r="F28">
        <v>0.25</v>
      </c>
      <c r="G28">
        <v>24</v>
      </c>
      <c r="H28">
        <v>24.25</v>
      </c>
      <c r="I28">
        <f>Tand1[[#This Row],[Pozīcija sacensībās]]</f>
        <v>26</v>
      </c>
    </row>
    <row r="29" spans="2:9" x14ac:dyDescent="0.25">
      <c r="B29">
        <v>27</v>
      </c>
      <c r="C29">
        <v>36</v>
      </c>
      <c r="D29" t="s">
        <v>42</v>
      </c>
      <c r="E29" t="s">
        <v>16</v>
      </c>
      <c r="F29">
        <v>0.25</v>
      </c>
      <c r="G29">
        <v>24</v>
      </c>
      <c r="H29">
        <v>24.25</v>
      </c>
      <c r="I29">
        <f>Tand1[[#This Row],[Pozīcija sacensībās]]</f>
        <v>27</v>
      </c>
    </row>
    <row r="30" spans="2:9" x14ac:dyDescent="0.25">
      <c r="B30">
        <v>28</v>
      </c>
      <c r="C30">
        <v>117</v>
      </c>
      <c r="D30" t="s">
        <v>43</v>
      </c>
      <c r="E30" t="s">
        <v>16</v>
      </c>
      <c r="F30">
        <v>0.25</v>
      </c>
      <c r="G30">
        <v>24</v>
      </c>
      <c r="H30">
        <v>24.25</v>
      </c>
      <c r="I30">
        <f>Tand1[[#This Row],[Pozīcija sacensībās]]</f>
        <v>28</v>
      </c>
    </row>
    <row r="31" spans="2:9" x14ac:dyDescent="0.25">
      <c r="B31">
        <v>29</v>
      </c>
      <c r="C31">
        <v>37</v>
      </c>
      <c r="D31" t="s">
        <v>45</v>
      </c>
      <c r="E31" t="s">
        <v>16</v>
      </c>
      <c r="F31">
        <v>0.25</v>
      </c>
      <c r="G31">
        <v>24</v>
      </c>
      <c r="H31">
        <v>24.25</v>
      </c>
      <c r="I31">
        <f>Tand1[[#This Row],[Pozīcija sacensībās]]</f>
        <v>29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5100-F9BF-4B78-A6F0-24A9253627BC}">
  <dimension ref="B2:K28"/>
  <sheetViews>
    <sheetView workbookViewId="0">
      <selection activeCell="C14" sqref="C14"/>
    </sheetView>
  </sheetViews>
  <sheetFormatPr defaultRowHeight="15" x14ac:dyDescent="0.25"/>
  <cols>
    <col min="2" max="2" width="12" customWidth="1"/>
    <col min="3" max="3" width="10.28515625" customWidth="1"/>
    <col min="6" max="7" width="13.7109375" customWidth="1"/>
    <col min="10" max="10" width="15.5703125" customWidth="1"/>
  </cols>
  <sheetData>
    <row r="2" spans="2:11" x14ac:dyDescent="0.25">
      <c r="B2" t="s">
        <v>50</v>
      </c>
      <c r="C2" t="s">
        <v>1</v>
      </c>
      <c r="D2" t="s">
        <v>51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52</v>
      </c>
      <c r="K2" t="s">
        <v>114</v>
      </c>
    </row>
    <row r="3" spans="2:11" x14ac:dyDescent="0.25">
      <c r="B3">
        <v>1</v>
      </c>
      <c r="C3">
        <v>41</v>
      </c>
      <c r="D3" t="s">
        <v>11</v>
      </c>
      <c r="E3" t="s">
        <v>53</v>
      </c>
      <c r="F3">
        <v>89</v>
      </c>
      <c r="G3">
        <v>95</v>
      </c>
      <c r="H3">
        <v>95</v>
      </c>
      <c r="I3">
        <v>89</v>
      </c>
      <c r="J3">
        <v>12</v>
      </c>
      <c r="K3">
        <f>Kvali2[[#This Row],[Quali pos.]]</f>
        <v>1</v>
      </c>
    </row>
    <row r="4" spans="2:11" x14ac:dyDescent="0.25">
      <c r="B4">
        <v>2</v>
      </c>
      <c r="C4">
        <v>25</v>
      </c>
      <c r="D4" t="s">
        <v>12</v>
      </c>
      <c r="E4" t="s">
        <v>53</v>
      </c>
      <c r="F4">
        <v>0</v>
      </c>
      <c r="G4">
        <v>91</v>
      </c>
      <c r="H4">
        <v>91</v>
      </c>
      <c r="I4">
        <v>0</v>
      </c>
      <c r="J4">
        <v>10</v>
      </c>
      <c r="K4">
        <f>Kvali2[[#This Row],[Quali pos.]]</f>
        <v>2</v>
      </c>
    </row>
    <row r="5" spans="2:11" x14ac:dyDescent="0.25">
      <c r="B5">
        <v>3</v>
      </c>
      <c r="C5">
        <v>53</v>
      </c>
      <c r="D5" t="s">
        <v>54</v>
      </c>
      <c r="E5" t="s">
        <v>53</v>
      </c>
      <c r="F5">
        <v>89</v>
      </c>
      <c r="G5">
        <v>88</v>
      </c>
      <c r="H5">
        <v>89</v>
      </c>
      <c r="I5">
        <v>88</v>
      </c>
      <c r="J5">
        <v>8</v>
      </c>
      <c r="K5">
        <f>Kvali2[[#This Row],[Quali pos.]]</f>
        <v>3</v>
      </c>
    </row>
    <row r="6" spans="2:11" x14ac:dyDescent="0.25">
      <c r="B6">
        <v>4</v>
      </c>
      <c r="C6">
        <v>11</v>
      </c>
      <c r="D6" t="s">
        <v>37</v>
      </c>
      <c r="E6" t="s">
        <v>53</v>
      </c>
      <c r="F6">
        <v>83</v>
      </c>
      <c r="G6">
        <v>87</v>
      </c>
      <c r="H6">
        <v>87</v>
      </c>
      <c r="I6">
        <v>83</v>
      </c>
      <c r="J6">
        <v>6</v>
      </c>
      <c r="K6">
        <f>Kvali2[[#This Row],[Quali pos.]]</f>
        <v>4</v>
      </c>
    </row>
    <row r="7" spans="2:11" x14ac:dyDescent="0.25">
      <c r="B7">
        <v>5</v>
      </c>
      <c r="C7">
        <v>555</v>
      </c>
      <c r="D7" t="s">
        <v>55</v>
      </c>
      <c r="E7" t="s">
        <v>56</v>
      </c>
      <c r="F7">
        <v>86</v>
      </c>
      <c r="G7">
        <v>85</v>
      </c>
      <c r="H7">
        <v>86</v>
      </c>
      <c r="I7">
        <v>85</v>
      </c>
      <c r="J7">
        <v>4</v>
      </c>
      <c r="K7">
        <f>Kvali2[[#This Row],[Quali pos.]]</f>
        <v>5</v>
      </c>
    </row>
    <row r="8" spans="2:11" x14ac:dyDescent="0.25">
      <c r="B8">
        <v>6</v>
      </c>
      <c r="C8">
        <v>117</v>
      </c>
      <c r="D8" t="s">
        <v>57</v>
      </c>
      <c r="E8" t="s">
        <v>29</v>
      </c>
      <c r="F8">
        <v>85</v>
      </c>
      <c r="G8">
        <v>81</v>
      </c>
      <c r="H8">
        <v>85</v>
      </c>
      <c r="I8">
        <v>81</v>
      </c>
      <c r="J8">
        <v>4</v>
      </c>
      <c r="K8">
        <f>Kvali2[[#This Row],[Quali pos.]]</f>
        <v>6</v>
      </c>
    </row>
    <row r="9" spans="2:11" x14ac:dyDescent="0.25">
      <c r="B9">
        <v>7</v>
      </c>
      <c r="C9">
        <v>46</v>
      </c>
      <c r="D9" t="s">
        <v>17</v>
      </c>
      <c r="E9" t="s">
        <v>53</v>
      </c>
      <c r="F9">
        <v>80</v>
      </c>
      <c r="G9">
        <v>78</v>
      </c>
      <c r="H9">
        <v>80</v>
      </c>
      <c r="I9">
        <v>78</v>
      </c>
      <c r="J9">
        <v>3</v>
      </c>
      <c r="K9">
        <f>Kvali2[[#This Row],[Quali pos.]]</f>
        <v>7</v>
      </c>
    </row>
    <row r="10" spans="2:11" x14ac:dyDescent="0.25">
      <c r="B10">
        <v>8</v>
      </c>
      <c r="C10">
        <v>420</v>
      </c>
      <c r="D10" t="s">
        <v>58</v>
      </c>
      <c r="E10" t="s">
        <v>27</v>
      </c>
      <c r="F10">
        <v>76</v>
      </c>
      <c r="G10">
        <v>80</v>
      </c>
      <c r="H10">
        <v>80</v>
      </c>
      <c r="I10">
        <v>76</v>
      </c>
      <c r="J10">
        <v>3</v>
      </c>
      <c r="K10">
        <f>Kvali2[[#This Row],[Quali pos.]]</f>
        <v>8</v>
      </c>
    </row>
    <row r="11" spans="2:11" x14ac:dyDescent="0.25">
      <c r="B11">
        <v>9</v>
      </c>
      <c r="C11">
        <v>13</v>
      </c>
      <c r="D11" t="s">
        <v>44</v>
      </c>
      <c r="E11" t="s">
        <v>27</v>
      </c>
      <c r="F11">
        <v>80</v>
      </c>
      <c r="G11">
        <v>64</v>
      </c>
      <c r="H11">
        <v>80</v>
      </c>
      <c r="I11">
        <v>64</v>
      </c>
      <c r="J11">
        <v>2</v>
      </c>
      <c r="K11">
        <f>Kvali2[[#This Row],[Quali pos.]]</f>
        <v>9</v>
      </c>
    </row>
    <row r="12" spans="2:11" x14ac:dyDescent="0.25">
      <c r="B12">
        <v>10</v>
      </c>
      <c r="C12">
        <v>131</v>
      </c>
      <c r="D12" t="s">
        <v>18</v>
      </c>
      <c r="E12" t="s">
        <v>29</v>
      </c>
      <c r="F12">
        <v>80</v>
      </c>
      <c r="G12">
        <v>0</v>
      </c>
      <c r="H12">
        <v>80</v>
      </c>
      <c r="I12">
        <v>0</v>
      </c>
      <c r="J12">
        <v>2</v>
      </c>
      <c r="K12">
        <f>Kvali2[[#This Row],[Quali pos.]]</f>
        <v>10</v>
      </c>
    </row>
    <row r="13" spans="2:11" x14ac:dyDescent="0.25">
      <c r="B13">
        <v>11</v>
      </c>
      <c r="C13">
        <v>39</v>
      </c>
      <c r="D13" t="s">
        <v>59</v>
      </c>
      <c r="E13" t="s">
        <v>14</v>
      </c>
      <c r="F13">
        <v>69</v>
      </c>
      <c r="G13">
        <v>79</v>
      </c>
      <c r="H13">
        <v>79</v>
      </c>
      <c r="I13">
        <v>69</v>
      </c>
      <c r="J13">
        <v>2</v>
      </c>
      <c r="K13">
        <f>Kvali2[[#This Row],[Quali pos.]]</f>
        <v>11</v>
      </c>
    </row>
    <row r="14" spans="2:11" x14ac:dyDescent="0.25">
      <c r="B14">
        <v>12</v>
      </c>
      <c r="C14">
        <v>17</v>
      </c>
      <c r="D14" t="s">
        <v>30</v>
      </c>
      <c r="E14" t="s">
        <v>31</v>
      </c>
      <c r="F14">
        <v>59</v>
      </c>
      <c r="G14">
        <v>77</v>
      </c>
      <c r="H14">
        <v>77</v>
      </c>
      <c r="I14">
        <v>59</v>
      </c>
      <c r="J14">
        <v>2</v>
      </c>
      <c r="K14">
        <f>Kvali2[[#This Row],[Quali pos.]]</f>
        <v>12</v>
      </c>
    </row>
    <row r="15" spans="2:11" x14ac:dyDescent="0.25">
      <c r="B15">
        <v>13</v>
      </c>
      <c r="C15">
        <v>8</v>
      </c>
      <c r="D15" t="s">
        <v>13</v>
      </c>
      <c r="E15" t="s">
        <v>14</v>
      </c>
      <c r="F15">
        <v>76</v>
      </c>
      <c r="G15">
        <v>67</v>
      </c>
      <c r="H15">
        <v>76</v>
      </c>
      <c r="I15">
        <v>67</v>
      </c>
      <c r="J15">
        <v>1</v>
      </c>
      <c r="K15">
        <f>Kvali2[[#This Row],[Quali pos.]]</f>
        <v>13</v>
      </c>
    </row>
    <row r="16" spans="2:11" x14ac:dyDescent="0.25">
      <c r="B16">
        <v>14</v>
      </c>
      <c r="C16">
        <v>77</v>
      </c>
      <c r="D16" t="s">
        <v>60</v>
      </c>
      <c r="E16" t="s">
        <v>56</v>
      </c>
      <c r="F16">
        <v>73</v>
      </c>
      <c r="G16">
        <v>66</v>
      </c>
      <c r="H16">
        <v>73</v>
      </c>
      <c r="I16">
        <v>66</v>
      </c>
      <c r="J16">
        <v>1</v>
      </c>
      <c r="K16">
        <f>Kvali2[[#This Row],[Quali pos.]]</f>
        <v>14</v>
      </c>
    </row>
    <row r="17" spans="2:11" x14ac:dyDescent="0.25">
      <c r="B17">
        <v>15</v>
      </c>
      <c r="C17">
        <v>102</v>
      </c>
      <c r="D17" t="s">
        <v>61</v>
      </c>
      <c r="E17" t="s">
        <v>27</v>
      </c>
      <c r="F17">
        <v>60</v>
      </c>
      <c r="G17">
        <v>72</v>
      </c>
      <c r="H17">
        <v>72</v>
      </c>
      <c r="I17">
        <v>60</v>
      </c>
      <c r="J17">
        <v>1</v>
      </c>
      <c r="K17">
        <f>Kvali2[[#This Row],[Quali pos.]]</f>
        <v>15</v>
      </c>
    </row>
    <row r="18" spans="2:11" x14ac:dyDescent="0.25">
      <c r="B18">
        <v>16</v>
      </c>
      <c r="C18">
        <v>7</v>
      </c>
      <c r="D18" t="s">
        <v>22</v>
      </c>
      <c r="E18" t="s">
        <v>16</v>
      </c>
      <c r="F18">
        <v>70</v>
      </c>
      <c r="G18">
        <v>62</v>
      </c>
      <c r="H18">
        <v>70</v>
      </c>
      <c r="I18">
        <v>62</v>
      </c>
      <c r="J18">
        <v>1</v>
      </c>
      <c r="K18">
        <f>Kvali2[[#This Row],[Quali pos.]]</f>
        <v>16</v>
      </c>
    </row>
    <row r="19" spans="2:11" x14ac:dyDescent="0.25">
      <c r="B19">
        <v>17</v>
      </c>
      <c r="C19">
        <v>14</v>
      </c>
      <c r="D19" t="s">
        <v>62</v>
      </c>
      <c r="E19" t="s">
        <v>63</v>
      </c>
      <c r="F19">
        <v>69</v>
      </c>
      <c r="G19">
        <v>0</v>
      </c>
      <c r="H19">
        <v>69</v>
      </c>
      <c r="I19">
        <v>0</v>
      </c>
      <c r="J19">
        <v>0.5</v>
      </c>
      <c r="K19">
        <f>Kvali2[[#This Row],[Quali pos.]]</f>
        <v>17</v>
      </c>
    </row>
    <row r="20" spans="2:11" x14ac:dyDescent="0.25">
      <c r="B20">
        <v>18</v>
      </c>
      <c r="C20">
        <v>999</v>
      </c>
      <c r="D20" t="s">
        <v>39</v>
      </c>
      <c r="E20" t="s">
        <v>53</v>
      </c>
      <c r="F20">
        <v>0</v>
      </c>
      <c r="G20">
        <v>69</v>
      </c>
      <c r="H20">
        <v>69</v>
      </c>
      <c r="I20">
        <v>0</v>
      </c>
      <c r="J20">
        <v>0.5</v>
      </c>
      <c r="K20">
        <f>Kvali2[[#This Row],[Quali pos.]]</f>
        <v>18</v>
      </c>
    </row>
    <row r="21" spans="2:11" x14ac:dyDescent="0.25">
      <c r="B21">
        <v>19</v>
      </c>
      <c r="C21">
        <v>777</v>
      </c>
      <c r="D21" t="s">
        <v>28</v>
      </c>
      <c r="E21" t="s">
        <v>29</v>
      </c>
      <c r="F21">
        <v>69</v>
      </c>
      <c r="G21">
        <v>0</v>
      </c>
      <c r="H21">
        <v>69</v>
      </c>
      <c r="I21">
        <v>0</v>
      </c>
      <c r="J21">
        <v>0.5</v>
      </c>
      <c r="K21">
        <f>Kvali2[[#This Row],[Quali pos.]]</f>
        <v>19</v>
      </c>
    </row>
    <row r="22" spans="2:11" x14ac:dyDescent="0.25">
      <c r="B22">
        <v>20</v>
      </c>
      <c r="C22">
        <v>18</v>
      </c>
      <c r="D22" t="s">
        <v>65</v>
      </c>
      <c r="E22" t="s">
        <v>33</v>
      </c>
      <c r="F22">
        <v>0</v>
      </c>
      <c r="G22">
        <v>68</v>
      </c>
      <c r="H22">
        <v>68</v>
      </c>
      <c r="I22">
        <v>0</v>
      </c>
      <c r="J22">
        <v>0.5</v>
      </c>
      <c r="K22">
        <f>Kvali2[[#This Row],[Quali pos.]]</f>
        <v>20</v>
      </c>
    </row>
    <row r="23" spans="2:11" x14ac:dyDescent="0.25">
      <c r="B23">
        <v>21</v>
      </c>
      <c r="C23">
        <v>19</v>
      </c>
      <c r="D23" t="s">
        <v>66</v>
      </c>
      <c r="E23" t="s">
        <v>67</v>
      </c>
      <c r="F23">
        <v>49</v>
      </c>
      <c r="G23">
        <v>61</v>
      </c>
      <c r="H23">
        <v>61</v>
      </c>
      <c r="I23">
        <v>49</v>
      </c>
      <c r="J23">
        <v>0.5</v>
      </c>
      <c r="K23">
        <f>Kvali2[[#This Row],[Quali pos.]]</f>
        <v>21</v>
      </c>
    </row>
    <row r="24" spans="2:11" x14ac:dyDescent="0.25">
      <c r="B24">
        <v>22</v>
      </c>
      <c r="C24">
        <v>666</v>
      </c>
      <c r="D24" t="s">
        <v>68</v>
      </c>
      <c r="E24" t="s">
        <v>56</v>
      </c>
      <c r="F24">
        <v>0</v>
      </c>
      <c r="G24">
        <v>60</v>
      </c>
      <c r="H24">
        <v>60</v>
      </c>
      <c r="I24">
        <v>0</v>
      </c>
      <c r="J24">
        <v>0.5</v>
      </c>
      <c r="K24">
        <f>Kvali2[[#This Row],[Quali pos.]]</f>
        <v>22</v>
      </c>
    </row>
    <row r="25" spans="2:11" x14ac:dyDescent="0.25">
      <c r="B25">
        <v>23</v>
      </c>
      <c r="C25">
        <v>31</v>
      </c>
      <c r="D25" t="s">
        <v>69</v>
      </c>
      <c r="E25" t="s">
        <v>56</v>
      </c>
      <c r="F25">
        <v>58</v>
      </c>
      <c r="G25">
        <v>0</v>
      </c>
      <c r="H25">
        <v>58</v>
      </c>
      <c r="I25">
        <v>0</v>
      </c>
      <c r="J25">
        <v>0.5</v>
      </c>
      <c r="K25">
        <f>Kvali2[[#This Row],[Quali pos.]]</f>
        <v>23</v>
      </c>
    </row>
    <row r="26" spans="2:11" x14ac:dyDescent="0.25">
      <c r="B26">
        <v>24</v>
      </c>
      <c r="C26">
        <v>84</v>
      </c>
      <c r="D26" t="s">
        <v>70</v>
      </c>
      <c r="E26" t="s">
        <v>16</v>
      </c>
      <c r="F26">
        <v>55</v>
      </c>
      <c r="G26">
        <v>45</v>
      </c>
      <c r="H26">
        <v>55</v>
      </c>
      <c r="I26">
        <v>45</v>
      </c>
      <c r="J26">
        <v>0.5</v>
      </c>
      <c r="K26">
        <f>Kvali2[[#This Row],[Quali pos.]]</f>
        <v>24</v>
      </c>
    </row>
    <row r="27" spans="2:11" x14ac:dyDescent="0.25">
      <c r="B27">
        <v>25</v>
      </c>
      <c r="C27">
        <v>215</v>
      </c>
      <c r="D27" t="s">
        <v>71</v>
      </c>
      <c r="E27" t="s">
        <v>53</v>
      </c>
      <c r="F27">
        <v>0</v>
      </c>
      <c r="G27">
        <v>53</v>
      </c>
      <c r="H27">
        <v>53</v>
      </c>
      <c r="I27">
        <v>0</v>
      </c>
      <c r="J27">
        <v>0.25</v>
      </c>
      <c r="K27">
        <f>Kvali2[[#This Row],[Quali pos.]]</f>
        <v>25</v>
      </c>
    </row>
    <row r="28" spans="2:11" x14ac:dyDescent="0.25">
      <c r="B28">
        <v>26</v>
      </c>
      <c r="C28">
        <v>690</v>
      </c>
      <c r="D28" t="s">
        <v>72</v>
      </c>
      <c r="E28" t="s">
        <v>73</v>
      </c>
      <c r="F28">
        <v>46</v>
      </c>
      <c r="G28">
        <v>0</v>
      </c>
      <c r="H28">
        <v>46</v>
      </c>
      <c r="I28">
        <v>0</v>
      </c>
      <c r="J28">
        <v>0.25</v>
      </c>
      <c r="K28">
        <f>Kvali2[[#This Row],[Quali pos.]]</f>
        <v>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1AFA-DB00-43E0-94D3-F6B71E6C229B}">
  <dimension ref="B2:I28"/>
  <sheetViews>
    <sheetView workbookViewId="0">
      <selection activeCell="O24" sqref="O24"/>
    </sheetView>
  </sheetViews>
  <sheetFormatPr defaultRowHeight="15" x14ac:dyDescent="0.25"/>
  <cols>
    <col min="2" max="2" width="19.7109375" customWidth="1"/>
    <col min="3" max="3" width="10.28515625" customWidth="1"/>
    <col min="4" max="4" width="13.42578125" bestFit="1" customWidth="1"/>
    <col min="6" max="6" width="26.42578125" customWidth="1"/>
    <col min="7" max="7" width="24.85546875" customWidth="1"/>
    <col min="8" max="8" width="29" customWidth="1"/>
  </cols>
  <sheetData>
    <row r="2" spans="2:9" x14ac:dyDescent="0.25">
      <c r="B2" s="2" t="s">
        <v>46</v>
      </c>
      <c r="C2" s="2" t="s">
        <v>1</v>
      </c>
      <c r="D2" s="2" t="s">
        <v>2</v>
      </c>
      <c r="E2" s="2" t="s">
        <v>3</v>
      </c>
      <c r="F2" s="2" t="s">
        <v>47</v>
      </c>
      <c r="G2" s="2" t="s">
        <v>48</v>
      </c>
      <c r="H2" s="2" t="s">
        <v>49</v>
      </c>
      <c r="I2" s="26" t="s">
        <v>114</v>
      </c>
    </row>
    <row r="3" spans="2:9" x14ac:dyDescent="0.25">
      <c r="B3" s="1">
        <v>1</v>
      </c>
      <c r="C3" s="1">
        <v>53</v>
      </c>
      <c r="D3" s="1" t="s">
        <v>9</v>
      </c>
      <c r="E3" s="1" t="s">
        <v>53</v>
      </c>
      <c r="F3" s="3">
        <v>8</v>
      </c>
      <c r="G3" s="3">
        <v>100</v>
      </c>
      <c r="H3" s="42">
        <v>108</v>
      </c>
      <c r="I3" s="3">
        <f>Tand2[[#This Row],[Pozīcija sacensībās]]</f>
        <v>1</v>
      </c>
    </row>
    <row r="4" spans="2:9" x14ac:dyDescent="0.25">
      <c r="B4" s="1">
        <v>2</v>
      </c>
      <c r="C4" s="1">
        <v>11</v>
      </c>
      <c r="D4" s="1" t="s">
        <v>74</v>
      </c>
      <c r="E4" s="1" t="s">
        <v>53</v>
      </c>
      <c r="F4" s="3">
        <v>6</v>
      </c>
      <c r="G4" s="3">
        <v>88</v>
      </c>
      <c r="H4" s="42">
        <v>94</v>
      </c>
      <c r="I4" s="3">
        <f>Tand2[[#This Row],[Pozīcija sacensībās]]</f>
        <v>2</v>
      </c>
    </row>
    <row r="5" spans="2:9" x14ac:dyDescent="0.25">
      <c r="B5" s="1">
        <v>3</v>
      </c>
      <c r="C5" s="1">
        <v>41</v>
      </c>
      <c r="D5" s="1" t="s">
        <v>11</v>
      </c>
      <c r="E5" s="1" t="s">
        <v>53</v>
      </c>
      <c r="F5" s="3">
        <v>12</v>
      </c>
      <c r="G5" s="3">
        <v>78</v>
      </c>
      <c r="H5" s="42">
        <v>90</v>
      </c>
      <c r="I5" s="3">
        <f>Tand2[[#This Row],[Pozīcija sacensībās]]</f>
        <v>3</v>
      </c>
    </row>
    <row r="6" spans="2:9" x14ac:dyDescent="0.25">
      <c r="B6" s="1">
        <v>4</v>
      </c>
      <c r="C6" s="1">
        <v>25</v>
      </c>
      <c r="D6" s="1" t="s">
        <v>12</v>
      </c>
      <c r="E6" s="1" t="s">
        <v>53</v>
      </c>
      <c r="F6" s="3">
        <v>10</v>
      </c>
      <c r="G6" s="3">
        <v>69</v>
      </c>
      <c r="H6" s="42">
        <v>79</v>
      </c>
      <c r="I6" s="3">
        <f>Tand2[[#This Row],[Pozīcija sacensībās]]</f>
        <v>4</v>
      </c>
    </row>
    <row r="7" spans="2:9" x14ac:dyDescent="0.25">
      <c r="B7" s="1">
        <v>5</v>
      </c>
      <c r="C7" s="1">
        <v>555</v>
      </c>
      <c r="D7" s="1" t="s">
        <v>75</v>
      </c>
      <c r="E7" s="1" t="s">
        <v>56</v>
      </c>
      <c r="F7" s="3">
        <v>4</v>
      </c>
      <c r="G7" s="3">
        <v>61</v>
      </c>
      <c r="H7" s="42">
        <v>65</v>
      </c>
      <c r="I7" s="3">
        <f>Tand2[[#This Row],[Pozīcija sacensībās]]</f>
        <v>5</v>
      </c>
    </row>
    <row r="8" spans="2:9" x14ac:dyDescent="0.25">
      <c r="B8" s="1">
        <v>6</v>
      </c>
      <c r="C8" s="1">
        <v>46</v>
      </c>
      <c r="D8" s="1" t="s">
        <v>17</v>
      </c>
      <c r="E8" s="1" t="s">
        <v>53</v>
      </c>
      <c r="F8" s="3">
        <v>3</v>
      </c>
      <c r="G8" s="3">
        <v>61</v>
      </c>
      <c r="H8" s="42">
        <v>64</v>
      </c>
      <c r="I8" s="3">
        <f>Tand2[[#This Row],[Pozīcija sacensībās]]</f>
        <v>6</v>
      </c>
    </row>
    <row r="9" spans="2:9" x14ac:dyDescent="0.25">
      <c r="B9" s="1">
        <v>7</v>
      </c>
      <c r="C9" s="1">
        <v>13</v>
      </c>
      <c r="D9" s="1" t="s">
        <v>44</v>
      </c>
      <c r="E9" s="1" t="s">
        <v>27</v>
      </c>
      <c r="F9" s="3">
        <v>2</v>
      </c>
      <c r="G9" s="3">
        <v>61</v>
      </c>
      <c r="H9" s="42">
        <v>63</v>
      </c>
      <c r="I9" s="3">
        <f>Tand2[[#This Row],[Pozīcija sacensībās]]</f>
        <v>7</v>
      </c>
    </row>
    <row r="10" spans="2:9" x14ac:dyDescent="0.25">
      <c r="B10" s="1">
        <v>8</v>
      </c>
      <c r="C10" s="1">
        <v>39</v>
      </c>
      <c r="D10" s="1" t="s">
        <v>59</v>
      </c>
      <c r="E10" s="1" t="s">
        <v>14</v>
      </c>
      <c r="F10" s="3">
        <v>2</v>
      </c>
      <c r="G10" s="3">
        <v>61</v>
      </c>
      <c r="H10" s="42">
        <v>63</v>
      </c>
      <c r="I10" s="3">
        <f>Tand2[[#This Row],[Pozīcija sacensībās]]</f>
        <v>8</v>
      </c>
    </row>
    <row r="11" spans="2:9" x14ac:dyDescent="0.25">
      <c r="B11" s="1">
        <v>9</v>
      </c>
      <c r="C11" s="1">
        <v>117</v>
      </c>
      <c r="D11" s="1" t="s">
        <v>43</v>
      </c>
      <c r="E11" s="1" t="s">
        <v>29</v>
      </c>
      <c r="F11" s="3">
        <v>4</v>
      </c>
      <c r="G11" s="3">
        <v>54</v>
      </c>
      <c r="H11" s="42">
        <v>58</v>
      </c>
      <c r="I11" s="3">
        <f>Tand2[[#This Row],[Pozīcija sacensībās]]</f>
        <v>9</v>
      </c>
    </row>
    <row r="12" spans="2:9" x14ac:dyDescent="0.25">
      <c r="B12" s="1">
        <v>10</v>
      </c>
      <c r="C12" s="1">
        <v>420</v>
      </c>
      <c r="D12" s="1" t="s">
        <v>26</v>
      </c>
      <c r="E12" s="1" t="s">
        <v>27</v>
      </c>
      <c r="F12" s="3">
        <v>3</v>
      </c>
      <c r="G12" s="3">
        <v>54</v>
      </c>
      <c r="H12" s="42">
        <v>57</v>
      </c>
      <c r="I12" s="3">
        <f>Tand2[[#This Row],[Pozīcija sacensībās]]</f>
        <v>10</v>
      </c>
    </row>
    <row r="13" spans="2:9" x14ac:dyDescent="0.25">
      <c r="B13" s="1">
        <v>11</v>
      </c>
      <c r="C13" s="1">
        <v>131</v>
      </c>
      <c r="D13" s="1" t="s">
        <v>18</v>
      </c>
      <c r="E13" s="1" t="s">
        <v>29</v>
      </c>
      <c r="F13" s="3">
        <v>2</v>
      </c>
      <c r="G13" s="3">
        <v>54</v>
      </c>
      <c r="H13" s="42">
        <v>56</v>
      </c>
      <c r="I13" s="3">
        <f>Tand2[[#This Row],[Pozīcija sacensībās]]</f>
        <v>11</v>
      </c>
    </row>
    <row r="14" spans="2:9" x14ac:dyDescent="0.25">
      <c r="B14" s="1">
        <v>12</v>
      </c>
      <c r="C14" s="1">
        <v>8</v>
      </c>
      <c r="D14" s="1" t="s">
        <v>13</v>
      </c>
      <c r="E14" s="1" t="s">
        <v>14</v>
      </c>
      <c r="F14" s="3">
        <v>1</v>
      </c>
      <c r="G14" s="3">
        <v>54</v>
      </c>
      <c r="H14" s="42">
        <v>55</v>
      </c>
      <c r="I14" s="3">
        <f>Tand2[[#This Row],[Pozīcija sacensībās]]</f>
        <v>12</v>
      </c>
    </row>
    <row r="15" spans="2:9" x14ac:dyDescent="0.25">
      <c r="B15" s="1">
        <v>13</v>
      </c>
      <c r="C15" s="1">
        <v>77</v>
      </c>
      <c r="D15" s="1" t="s">
        <v>20</v>
      </c>
      <c r="E15" s="1" t="s">
        <v>56</v>
      </c>
      <c r="F15" s="3">
        <v>1</v>
      </c>
      <c r="G15" s="3">
        <v>54</v>
      </c>
      <c r="H15" s="42">
        <v>55</v>
      </c>
      <c r="I15" s="3">
        <f>Tand2[[#This Row],[Pozīcija sacensībās]]</f>
        <v>13</v>
      </c>
    </row>
    <row r="16" spans="2:9" x14ac:dyDescent="0.25">
      <c r="B16" s="1">
        <v>14</v>
      </c>
      <c r="C16" s="1">
        <v>102</v>
      </c>
      <c r="D16" s="1" t="s">
        <v>61</v>
      </c>
      <c r="E16" s="1" t="s">
        <v>27</v>
      </c>
      <c r="F16" s="3">
        <v>1</v>
      </c>
      <c r="G16" s="3">
        <v>54</v>
      </c>
      <c r="H16" s="42">
        <v>55</v>
      </c>
      <c r="I16" s="3">
        <f>Tand2[[#This Row],[Pozīcija sacensībās]]</f>
        <v>14</v>
      </c>
    </row>
    <row r="17" spans="2:9" x14ac:dyDescent="0.25">
      <c r="B17" s="1">
        <v>15</v>
      </c>
      <c r="C17" s="1">
        <v>14</v>
      </c>
      <c r="D17" s="1" t="s">
        <v>76</v>
      </c>
      <c r="E17" s="1" t="s">
        <v>63</v>
      </c>
      <c r="F17" s="3">
        <v>0.5</v>
      </c>
      <c r="G17" s="3">
        <v>54</v>
      </c>
      <c r="H17" s="42">
        <v>54.5</v>
      </c>
      <c r="I17" s="3">
        <f>Tand2[[#This Row],[Pozīcija sacensībās]]</f>
        <v>15</v>
      </c>
    </row>
    <row r="18" spans="2:9" x14ac:dyDescent="0.25">
      <c r="B18" s="1">
        <v>16</v>
      </c>
      <c r="C18" s="1">
        <v>19</v>
      </c>
      <c r="D18" s="1" t="s">
        <v>66</v>
      </c>
      <c r="E18" s="1" t="s">
        <v>67</v>
      </c>
      <c r="F18" s="3">
        <v>0.5</v>
      </c>
      <c r="G18" s="3">
        <v>54</v>
      </c>
      <c r="H18" s="42">
        <v>54.5</v>
      </c>
      <c r="I18" s="3">
        <f>Tand2[[#This Row],[Pozīcija sacensībās]]</f>
        <v>16</v>
      </c>
    </row>
    <row r="19" spans="2:9" x14ac:dyDescent="0.25">
      <c r="B19" s="1">
        <v>17</v>
      </c>
      <c r="C19" s="1">
        <v>17</v>
      </c>
      <c r="D19" s="1" t="s">
        <v>30</v>
      </c>
      <c r="E19" s="1" t="s">
        <v>31</v>
      </c>
      <c r="F19" s="3">
        <v>2</v>
      </c>
      <c r="G19" s="3">
        <v>24</v>
      </c>
      <c r="H19" s="42">
        <v>26</v>
      </c>
      <c r="I19" s="3">
        <f>Tand2[[#This Row],[Pozīcija sacensībās]]</f>
        <v>17</v>
      </c>
    </row>
    <row r="20" spans="2:9" x14ac:dyDescent="0.25">
      <c r="B20" s="1">
        <v>18</v>
      </c>
      <c r="C20" s="1">
        <v>7</v>
      </c>
      <c r="D20" s="1" t="s">
        <v>22</v>
      </c>
      <c r="E20" s="1" t="s">
        <v>16</v>
      </c>
      <c r="F20" s="3">
        <v>1</v>
      </c>
      <c r="G20" s="3">
        <v>24</v>
      </c>
      <c r="H20" s="42">
        <v>25</v>
      </c>
      <c r="I20" s="3">
        <f>Tand2[[#This Row],[Pozīcija sacensībās]]</f>
        <v>18</v>
      </c>
    </row>
    <row r="21" spans="2:9" x14ac:dyDescent="0.25">
      <c r="B21" s="1">
        <v>19</v>
      </c>
      <c r="C21" s="1">
        <v>999</v>
      </c>
      <c r="D21" s="1" t="s">
        <v>39</v>
      </c>
      <c r="E21" s="1" t="s">
        <v>53</v>
      </c>
      <c r="F21" s="3">
        <v>0.5</v>
      </c>
      <c r="G21" s="3">
        <v>24</v>
      </c>
      <c r="H21" s="42">
        <v>24.5</v>
      </c>
      <c r="I21" s="3">
        <f>Tand2[[#This Row],[Pozīcija sacensībās]]</f>
        <v>19</v>
      </c>
    </row>
    <row r="22" spans="2:9" x14ac:dyDescent="0.25">
      <c r="B22" s="1">
        <v>20</v>
      </c>
      <c r="C22" s="1">
        <v>777</v>
      </c>
      <c r="D22" s="1" t="s">
        <v>28</v>
      </c>
      <c r="E22" s="1" t="s">
        <v>29</v>
      </c>
      <c r="F22" s="3">
        <v>0.5</v>
      </c>
      <c r="G22" s="3">
        <v>24</v>
      </c>
      <c r="H22" s="42">
        <v>24.5</v>
      </c>
      <c r="I22" s="3">
        <f>Tand2[[#This Row],[Pozīcija sacensībās]]</f>
        <v>20</v>
      </c>
    </row>
    <row r="23" spans="2:9" x14ac:dyDescent="0.25">
      <c r="B23" s="1">
        <v>21</v>
      </c>
      <c r="C23" s="1">
        <v>18</v>
      </c>
      <c r="D23" s="1" t="s">
        <v>24</v>
      </c>
      <c r="E23" s="1" t="s">
        <v>33</v>
      </c>
      <c r="F23" s="3">
        <v>0.5</v>
      </c>
      <c r="G23" s="3">
        <v>24</v>
      </c>
      <c r="H23" s="42">
        <v>24.5</v>
      </c>
      <c r="I23" s="3">
        <f>Tand2[[#This Row],[Pozīcija sacensībās]]</f>
        <v>21</v>
      </c>
    </row>
    <row r="24" spans="2:9" x14ac:dyDescent="0.25">
      <c r="B24" s="1">
        <v>22</v>
      </c>
      <c r="C24" s="1">
        <v>666</v>
      </c>
      <c r="D24" s="1" t="s">
        <v>19</v>
      </c>
      <c r="E24" s="1" t="s">
        <v>56</v>
      </c>
      <c r="F24" s="3">
        <v>0.5</v>
      </c>
      <c r="G24" s="3">
        <v>24</v>
      </c>
      <c r="H24" s="42">
        <v>24.5</v>
      </c>
      <c r="I24" s="3">
        <f>Tand2[[#This Row],[Pozīcija sacensībās]]</f>
        <v>22</v>
      </c>
    </row>
    <row r="25" spans="2:9" x14ac:dyDescent="0.25">
      <c r="B25" s="1">
        <v>23</v>
      </c>
      <c r="C25" s="1">
        <v>31</v>
      </c>
      <c r="D25" s="1" t="s">
        <v>77</v>
      </c>
      <c r="E25" s="1" t="s">
        <v>56</v>
      </c>
      <c r="F25" s="3">
        <v>0.5</v>
      </c>
      <c r="G25" s="3">
        <v>24</v>
      </c>
      <c r="H25" s="42">
        <v>24.5</v>
      </c>
      <c r="I25" s="3">
        <f>Tand2[[#This Row],[Pozīcija sacensībās]]</f>
        <v>23</v>
      </c>
    </row>
    <row r="26" spans="2:9" x14ac:dyDescent="0.25">
      <c r="B26" s="1">
        <v>24</v>
      </c>
      <c r="C26" s="1">
        <v>84</v>
      </c>
      <c r="D26" s="1" t="s">
        <v>70</v>
      </c>
      <c r="E26" s="1" t="s">
        <v>16</v>
      </c>
      <c r="F26" s="3">
        <v>0.5</v>
      </c>
      <c r="G26" s="3">
        <v>24</v>
      </c>
      <c r="H26" s="42">
        <v>24.5</v>
      </c>
      <c r="I26" s="3">
        <f>Tand2[[#This Row],[Pozīcija sacensībās]]</f>
        <v>24</v>
      </c>
    </row>
    <row r="27" spans="2:9" x14ac:dyDescent="0.25">
      <c r="B27" s="1">
        <v>25</v>
      </c>
      <c r="C27" s="1">
        <v>215</v>
      </c>
      <c r="D27" s="1" t="s">
        <v>71</v>
      </c>
      <c r="E27" s="1" t="s">
        <v>53</v>
      </c>
      <c r="F27" s="3">
        <v>0.25</v>
      </c>
      <c r="G27" s="3">
        <v>24</v>
      </c>
      <c r="H27" s="42">
        <v>24.25</v>
      </c>
      <c r="I27" s="3">
        <f>Tand2[[#This Row],[Pozīcija sacensībās]]</f>
        <v>25</v>
      </c>
    </row>
    <row r="28" spans="2:9" x14ac:dyDescent="0.25">
      <c r="B28" s="1">
        <v>26</v>
      </c>
      <c r="C28" s="1">
        <v>690</v>
      </c>
      <c r="D28" s="1" t="s">
        <v>72</v>
      </c>
      <c r="E28" s="1" t="s">
        <v>73</v>
      </c>
      <c r="F28" s="3">
        <v>0.25</v>
      </c>
      <c r="G28" s="3">
        <v>24</v>
      </c>
      <c r="H28" s="42">
        <v>24.25</v>
      </c>
      <c r="I28" s="3">
        <f>Tand2[[#This Row],[Pozīcija sacensībās]]</f>
        <v>26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5F52-842C-4791-B54A-270ACC282BBE}">
  <dimension ref="B2:K32"/>
  <sheetViews>
    <sheetView workbookViewId="0">
      <selection activeCell="K4" sqref="K4"/>
    </sheetView>
  </sheetViews>
  <sheetFormatPr defaultRowHeight="15" x14ac:dyDescent="0.25"/>
  <cols>
    <col min="2" max="2" width="12" customWidth="1"/>
    <col min="3" max="3" width="10.28515625" customWidth="1"/>
    <col min="6" max="7" width="13.7109375" customWidth="1"/>
    <col min="10" max="10" width="15.5703125" customWidth="1"/>
  </cols>
  <sheetData>
    <row r="2" spans="2:11" x14ac:dyDescent="0.25">
      <c r="B2" s="6" t="s">
        <v>50</v>
      </c>
      <c r="C2" s="6" t="s">
        <v>1</v>
      </c>
      <c r="D2" s="6" t="s">
        <v>51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52</v>
      </c>
      <c r="K2" s="27" t="s">
        <v>114</v>
      </c>
    </row>
    <row r="3" spans="2:11" x14ac:dyDescent="0.25">
      <c r="B3" s="5">
        <v>1</v>
      </c>
      <c r="C3" s="5">
        <v>21</v>
      </c>
      <c r="D3" s="5" t="s">
        <v>78</v>
      </c>
      <c r="E3" s="5" t="s">
        <v>14</v>
      </c>
      <c r="F3" s="7">
        <v>0</v>
      </c>
      <c r="G3" s="7">
        <v>97</v>
      </c>
      <c r="H3" s="7">
        <v>97</v>
      </c>
      <c r="I3" s="7">
        <v>0</v>
      </c>
      <c r="J3" s="7">
        <v>12</v>
      </c>
      <c r="K3" s="28">
        <f>Kvali3[[#This Row],[Quali pos.]]</f>
        <v>1</v>
      </c>
    </row>
    <row r="4" spans="2:11" x14ac:dyDescent="0.25">
      <c r="B4" s="5">
        <v>2</v>
      </c>
      <c r="C4" s="5">
        <v>53</v>
      </c>
      <c r="D4" s="5" t="s">
        <v>79</v>
      </c>
      <c r="E4" s="5" t="s">
        <v>80</v>
      </c>
      <c r="F4" s="7">
        <v>91</v>
      </c>
      <c r="G4" s="7">
        <v>92</v>
      </c>
      <c r="H4" s="7">
        <v>92</v>
      </c>
      <c r="I4" s="7">
        <v>91</v>
      </c>
      <c r="J4" s="7">
        <v>10</v>
      </c>
      <c r="K4" s="28">
        <f>Kvali3[[#This Row],[Quali pos.]]</f>
        <v>2</v>
      </c>
    </row>
    <row r="5" spans="2:11" x14ac:dyDescent="0.25">
      <c r="B5" s="5">
        <v>3</v>
      </c>
      <c r="C5" s="5">
        <v>443</v>
      </c>
      <c r="D5" s="5" t="s">
        <v>81</v>
      </c>
      <c r="E5" s="5" t="s">
        <v>80</v>
      </c>
      <c r="F5" s="7">
        <v>67</v>
      </c>
      <c r="G5" s="7">
        <v>86</v>
      </c>
      <c r="H5" s="7">
        <v>86</v>
      </c>
      <c r="I5" s="7">
        <v>67</v>
      </c>
      <c r="J5" s="7">
        <v>8</v>
      </c>
      <c r="K5" s="28">
        <f>Kvali3[[#This Row],[Quali pos.]]</f>
        <v>3</v>
      </c>
    </row>
    <row r="6" spans="2:11" x14ac:dyDescent="0.25">
      <c r="B6" s="5">
        <v>4</v>
      </c>
      <c r="C6" s="5">
        <v>41</v>
      </c>
      <c r="D6" s="5" t="s">
        <v>82</v>
      </c>
      <c r="E6" s="5" t="s">
        <v>80</v>
      </c>
      <c r="F6" s="7">
        <v>84</v>
      </c>
      <c r="G6" s="7">
        <v>72</v>
      </c>
      <c r="H6" s="7">
        <v>84</v>
      </c>
      <c r="I6" s="7">
        <v>72</v>
      </c>
      <c r="J6" s="7">
        <v>6</v>
      </c>
      <c r="K6" s="28">
        <f>Kvali3[[#This Row],[Quali pos.]]</f>
        <v>4</v>
      </c>
    </row>
    <row r="7" spans="2:11" x14ac:dyDescent="0.25">
      <c r="B7" s="5">
        <v>5</v>
      </c>
      <c r="C7" s="5">
        <v>18</v>
      </c>
      <c r="D7" s="5" t="s">
        <v>83</v>
      </c>
      <c r="E7" s="5" t="s">
        <v>16</v>
      </c>
      <c r="F7" s="7">
        <v>76</v>
      </c>
      <c r="G7" s="7">
        <v>82</v>
      </c>
      <c r="H7" s="7">
        <v>82</v>
      </c>
      <c r="I7" s="7">
        <v>76</v>
      </c>
      <c r="J7" s="7">
        <v>4</v>
      </c>
      <c r="K7" s="28">
        <f>Kvali3[[#This Row],[Quali pos.]]</f>
        <v>5</v>
      </c>
    </row>
    <row r="8" spans="2:11" x14ac:dyDescent="0.25">
      <c r="B8" s="5">
        <v>6</v>
      </c>
      <c r="C8" s="5">
        <v>555</v>
      </c>
      <c r="D8" s="5" t="s">
        <v>84</v>
      </c>
      <c r="E8" s="5" t="s">
        <v>16</v>
      </c>
      <c r="F8" s="7">
        <v>79</v>
      </c>
      <c r="G8" s="7">
        <v>78</v>
      </c>
      <c r="H8" s="7">
        <v>79</v>
      </c>
      <c r="I8" s="7">
        <v>78</v>
      </c>
      <c r="J8" s="7">
        <v>4</v>
      </c>
      <c r="K8" s="28">
        <f>Kvali3[[#This Row],[Quali pos.]]</f>
        <v>6</v>
      </c>
    </row>
    <row r="9" spans="2:11" x14ac:dyDescent="0.25">
      <c r="B9" s="5">
        <v>7</v>
      </c>
      <c r="C9" s="5">
        <v>46</v>
      </c>
      <c r="D9" s="5" t="s">
        <v>85</v>
      </c>
      <c r="E9" s="5" t="s">
        <v>80</v>
      </c>
      <c r="F9" s="7">
        <v>59</v>
      </c>
      <c r="G9" s="7">
        <v>79</v>
      </c>
      <c r="H9" s="7">
        <v>79</v>
      </c>
      <c r="I9" s="7">
        <v>59</v>
      </c>
      <c r="J9" s="7">
        <v>3</v>
      </c>
      <c r="K9" s="28">
        <f>Kvali3[[#This Row],[Quali pos.]]</f>
        <v>7</v>
      </c>
    </row>
    <row r="10" spans="2:11" x14ac:dyDescent="0.25">
      <c r="B10" s="5">
        <v>8</v>
      </c>
      <c r="C10" s="5">
        <v>22</v>
      </c>
      <c r="D10" s="5" t="s">
        <v>86</v>
      </c>
      <c r="E10" s="5" t="s">
        <v>87</v>
      </c>
      <c r="F10" s="7">
        <v>58</v>
      </c>
      <c r="G10" s="7">
        <v>77</v>
      </c>
      <c r="H10" s="7">
        <v>77</v>
      </c>
      <c r="I10" s="7">
        <v>58</v>
      </c>
      <c r="J10" s="7">
        <v>3</v>
      </c>
      <c r="K10" s="28">
        <f>Kvali3[[#This Row],[Quali pos.]]</f>
        <v>8</v>
      </c>
    </row>
    <row r="11" spans="2:11" x14ac:dyDescent="0.25">
      <c r="B11" s="5">
        <v>9</v>
      </c>
      <c r="C11" s="5">
        <v>39</v>
      </c>
      <c r="D11" s="5" t="s">
        <v>88</v>
      </c>
      <c r="E11" s="5" t="s">
        <v>14</v>
      </c>
      <c r="F11" s="7">
        <v>75</v>
      </c>
      <c r="G11" s="7">
        <v>76</v>
      </c>
      <c r="H11" s="7">
        <v>76</v>
      </c>
      <c r="I11" s="7">
        <v>75</v>
      </c>
      <c r="J11" s="7">
        <v>2</v>
      </c>
      <c r="K11" s="28">
        <f>Kvali3[[#This Row],[Quali pos.]]</f>
        <v>9</v>
      </c>
    </row>
    <row r="12" spans="2:11" x14ac:dyDescent="0.25">
      <c r="B12" s="5">
        <v>10</v>
      </c>
      <c r="C12" s="5">
        <v>8</v>
      </c>
      <c r="D12" s="5" t="s">
        <v>89</v>
      </c>
      <c r="E12" s="5" t="s">
        <v>14</v>
      </c>
      <c r="F12" s="7">
        <v>56</v>
      </c>
      <c r="G12" s="7">
        <v>75</v>
      </c>
      <c r="H12" s="7">
        <v>75</v>
      </c>
      <c r="I12" s="7">
        <v>56</v>
      </c>
      <c r="J12" s="7">
        <v>2</v>
      </c>
      <c r="K12" s="28">
        <f>Kvali3[[#This Row],[Quali pos.]]</f>
        <v>10</v>
      </c>
    </row>
    <row r="13" spans="2:11" x14ac:dyDescent="0.25">
      <c r="B13" s="5">
        <v>11</v>
      </c>
      <c r="C13" s="5">
        <v>11</v>
      </c>
      <c r="D13" s="5" t="s">
        <v>90</v>
      </c>
      <c r="E13" s="5" t="s">
        <v>80</v>
      </c>
      <c r="F13" s="7">
        <v>72</v>
      </c>
      <c r="G13" s="7">
        <v>72</v>
      </c>
      <c r="H13" s="7">
        <v>72</v>
      </c>
      <c r="I13" s="7">
        <v>72</v>
      </c>
      <c r="J13" s="7">
        <v>2</v>
      </c>
      <c r="K13" s="28">
        <f>Kvali3[[#This Row],[Quali pos.]]</f>
        <v>11</v>
      </c>
    </row>
    <row r="14" spans="2:11" x14ac:dyDescent="0.25">
      <c r="B14" s="5">
        <v>12</v>
      </c>
      <c r="C14" s="5">
        <v>20</v>
      </c>
      <c r="D14" s="5" t="s">
        <v>91</v>
      </c>
      <c r="E14" s="5" t="s">
        <v>27</v>
      </c>
      <c r="F14" s="7">
        <v>47</v>
      </c>
      <c r="G14" s="7">
        <v>69</v>
      </c>
      <c r="H14" s="7">
        <v>69</v>
      </c>
      <c r="I14" s="7">
        <v>47</v>
      </c>
      <c r="J14" s="7">
        <v>2</v>
      </c>
      <c r="K14" s="28">
        <f>Kvali3[[#This Row],[Quali pos.]]</f>
        <v>12</v>
      </c>
    </row>
    <row r="15" spans="2:11" x14ac:dyDescent="0.25">
      <c r="B15" s="5">
        <v>13</v>
      </c>
      <c r="C15" s="5">
        <v>420</v>
      </c>
      <c r="D15" s="5" t="s">
        <v>92</v>
      </c>
      <c r="E15" s="5" t="s">
        <v>27</v>
      </c>
      <c r="F15" s="7">
        <v>0</v>
      </c>
      <c r="G15" s="7">
        <v>64</v>
      </c>
      <c r="H15" s="7">
        <v>64</v>
      </c>
      <c r="I15" s="7">
        <v>0</v>
      </c>
      <c r="J15" s="7">
        <v>1</v>
      </c>
      <c r="K15" s="28">
        <f>Kvali3[[#This Row],[Quali pos.]]</f>
        <v>13</v>
      </c>
    </row>
    <row r="16" spans="2:11" x14ac:dyDescent="0.25">
      <c r="B16" s="5">
        <v>14</v>
      </c>
      <c r="C16" s="5">
        <v>666</v>
      </c>
      <c r="D16" s="5" t="s">
        <v>93</v>
      </c>
      <c r="E16" s="5" t="s">
        <v>16</v>
      </c>
      <c r="F16" s="7">
        <v>60</v>
      </c>
      <c r="G16" s="7">
        <v>60</v>
      </c>
      <c r="H16" s="7">
        <v>60</v>
      </c>
      <c r="I16" s="7">
        <v>60</v>
      </c>
      <c r="J16" s="7">
        <v>1</v>
      </c>
      <c r="K16" s="28">
        <f>Kvali3[[#This Row],[Quali pos.]]</f>
        <v>14</v>
      </c>
    </row>
    <row r="17" spans="2:11" x14ac:dyDescent="0.25">
      <c r="B17" s="5">
        <v>15</v>
      </c>
      <c r="C17" s="5">
        <v>999</v>
      </c>
      <c r="D17" s="5" t="s">
        <v>94</v>
      </c>
      <c r="E17" s="5" t="s">
        <v>80</v>
      </c>
      <c r="F17" s="7">
        <v>0</v>
      </c>
      <c r="G17" s="7">
        <v>55</v>
      </c>
      <c r="H17" s="7">
        <v>55</v>
      </c>
      <c r="I17" s="7">
        <v>0</v>
      </c>
      <c r="J17" s="7">
        <v>1</v>
      </c>
      <c r="K17" s="28">
        <f>Kvali3[[#This Row],[Quali pos.]]</f>
        <v>15</v>
      </c>
    </row>
    <row r="18" spans="2:11" x14ac:dyDescent="0.25">
      <c r="B18" s="5">
        <v>16</v>
      </c>
      <c r="C18" s="5">
        <v>47</v>
      </c>
      <c r="D18" s="5" t="s">
        <v>95</v>
      </c>
      <c r="E18" s="5" t="s">
        <v>16</v>
      </c>
      <c r="F18" s="7">
        <v>43</v>
      </c>
      <c r="G18" s="7">
        <v>0</v>
      </c>
      <c r="H18" s="7">
        <v>43</v>
      </c>
      <c r="I18" s="7">
        <v>0</v>
      </c>
      <c r="J18" s="7">
        <v>1</v>
      </c>
      <c r="K18" s="28">
        <f>Kvali3[[#This Row],[Quali pos.]]</f>
        <v>16</v>
      </c>
    </row>
    <row r="19" spans="2:11" x14ac:dyDescent="0.25">
      <c r="B19" s="5">
        <v>17</v>
      </c>
      <c r="C19" s="5">
        <v>19</v>
      </c>
      <c r="D19" s="5" t="s">
        <v>96</v>
      </c>
      <c r="E19" s="5" t="s">
        <v>16</v>
      </c>
      <c r="F19" s="7">
        <v>0</v>
      </c>
      <c r="G19" s="7">
        <v>26</v>
      </c>
      <c r="H19" s="7">
        <v>26</v>
      </c>
      <c r="I19" s="7">
        <v>0</v>
      </c>
      <c r="J19" s="7" t="s">
        <v>64</v>
      </c>
      <c r="K19" s="28">
        <f>Kvali3[[#This Row],[Quali pos.]]</f>
        <v>17</v>
      </c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2:11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2:11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2:11" x14ac:dyDescent="0.25">
      <c r="B25" s="5"/>
      <c r="C25" s="5"/>
      <c r="D25" s="5"/>
      <c r="E25" s="5"/>
      <c r="F25" s="5"/>
      <c r="G25" s="5"/>
      <c r="H25" s="5"/>
      <c r="I25" s="5"/>
      <c r="J25" s="5"/>
    </row>
    <row r="26" spans="2:11" x14ac:dyDescent="0.25">
      <c r="B26" s="5"/>
      <c r="C26" s="5"/>
      <c r="D26" s="5"/>
      <c r="E26" s="5"/>
      <c r="F26" s="5"/>
      <c r="G26" s="5"/>
      <c r="H26" s="5"/>
      <c r="I26" s="5"/>
      <c r="J26" s="5"/>
    </row>
    <row r="27" spans="2:11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2:11" x14ac:dyDescent="0.25">
      <c r="B28" s="5"/>
      <c r="C28" s="5"/>
      <c r="D28" s="5"/>
      <c r="E28" s="5"/>
      <c r="F28" s="5"/>
      <c r="G28" s="5"/>
      <c r="H28" s="5"/>
      <c r="I28" s="5"/>
      <c r="J28" s="5"/>
    </row>
    <row r="29" spans="2:11" x14ac:dyDescent="0.25">
      <c r="B29" s="4"/>
      <c r="C29" s="5"/>
      <c r="D29" s="5"/>
      <c r="E29" s="5"/>
      <c r="F29" s="5"/>
      <c r="G29" s="5"/>
      <c r="H29" s="5"/>
      <c r="I29" s="5"/>
      <c r="J29" s="5"/>
    </row>
    <row r="30" spans="2:11" x14ac:dyDescent="0.25">
      <c r="B30" s="4"/>
      <c r="C30" s="5"/>
      <c r="D30" s="5"/>
      <c r="E30" s="5"/>
      <c r="F30" s="5"/>
      <c r="G30" s="5"/>
      <c r="H30" s="5"/>
      <c r="I30" s="5"/>
      <c r="J30" s="5"/>
    </row>
    <row r="31" spans="2:11" x14ac:dyDescent="0.25">
      <c r="B31" s="4"/>
      <c r="C31" s="5"/>
      <c r="D31" s="5"/>
      <c r="E31" s="5"/>
      <c r="F31" s="5"/>
      <c r="G31" s="5"/>
      <c r="H31" s="5"/>
      <c r="I31" s="5"/>
      <c r="J31" s="5"/>
    </row>
    <row r="32" spans="2:11" x14ac:dyDescent="0.25">
      <c r="B32" s="4"/>
      <c r="C32" s="5"/>
      <c r="D32" s="5"/>
      <c r="E32" s="5"/>
      <c r="F32" s="5"/>
      <c r="G32" s="5"/>
      <c r="H32" s="5"/>
      <c r="I32" s="5"/>
      <c r="J32" s="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52F8-5FD1-4B29-95C2-535AFFFCC028}">
  <dimension ref="B2:J21"/>
  <sheetViews>
    <sheetView workbookViewId="0">
      <selection activeCell="B5" sqref="B5:J21"/>
    </sheetView>
  </sheetViews>
  <sheetFormatPr defaultRowHeight="15" x14ac:dyDescent="0.25"/>
  <cols>
    <col min="2" max="2" width="12.7109375" customWidth="1"/>
    <col min="3" max="3" width="8" bestFit="1" customWidth="1"/>
    <col min="4" max="4" width="6.5703125" customWidth="1"/>
    <col min="5" max="5" width="19.28515625" bestFit="1" customWidth="1"/>
    <col min="6" max="6" width="21.5703125" bestFit="1" customWidth="1"/>
    <col min="7" max="7" width="12.140625" bestFit="1" customWidth="1"/>
    <col min="8" max="8" width="12.7109375" bestFit="1" customWidth="1"/>
    <col min="9" max="9" width="9.5703125" bestFit="1" customWidth="1"/>
  </cols>
  <sheetData>
    <row r="2" spans="2:10" x14ac:dyDescent="0.25">
      <c r="B2" s="8" t="s">
        <v>97</v>
      </c>
      <c r="C2" s="8"/>
      <c r="D2" s="8"/>
      <c r="E2" s="8"/>
      <c r="F2" s="8"/>
      <c r="G2" s="8"/>
      <c r="H2" s="9"/>
      <c r="I2" s="9"/>
    </row>
    <row r="4" spans="2:10" ht="45" x14ac:dyDescent="0.25">
      <c r="B4" s="10" t="s">
        <v>46</v>
      </c>
      <c r="C4" s="10" t="s">
        <v>50</v>
      </c>
      <c r="D4" s="10" t="s">
        <v>1</v>
      </c>
      <c r="E4" s="10" t="s">
        <v>2</v>
      </c>
      <c r="F4" s="10" t="s">
        <v>3</v>
      </c>
      <c r="G4" s="10" t="s">
        <v>98</v>
      </c>
      <c r="H4" s="10" t="s">
        <v>47</v>
      </c>
      <c r="I4" s="10" t="s">
        <v>99</v>
      </c>
      <c r="J4" s="26" t="s">
        <v>114</v>
      </c>
    </row>
    <row r="5" spans="2:10" x14ac:dyDescent="0.25">
      <c r="B5" s="12">
        <v>1</v>
      </c>
      <c r="C5" s="12">
        <v>5</v>
      </c>
      <c r="D5" s="12">
        <v>18</v>
      </c>
      <c r="E5" s="9" t="s">
        <v>83</v>
      </c>
      <c r="F5" s="9" t="s">
        <v>16</v>
      </c>
      <c r="G5" s="11">
        <v>100</v>
      </c>
      <c r="H5" s="11">
        <v>4</v>
      </c>
      <c r="I5" s="11">
        <v>104</v>
      </c>
      <c r="J5" s="28">
        <f>Tand3[[#This Row],[Pozīcija sacensībās]]</f>
        <v>1</v>
      </c>
    </row>
    <row r="6" spans="2:10" x14ac:dyDescent="0.25">
      <c r="B6" s="12">
        <v>2</v>
      </c>
      <c r="C6" s="12">
        <v>6</v>
      </c>
      <c r="D6" s="12">
        <v>555</v>
      </c>
      <c r="E6" s="9" t="s">
        <v>84</v>
      </c>
      <c r="F6" s="9" t="s">
        <v>16</v>
      </c>
      <c r="G6" s="11">
        <v>88</v>
      </c>
      <c r="H6" s="11">
        <v>4</v>
      </c>
      <c r="I6" s="11">
        <v>92</v>
      </c>
      <c r="J6" s="28">
        <f>Tand3[[#This Row],[Pozīcija sacensībās]]</f>
        <v>2</v>
      </c>
    </row>
    <row r="7" spans="2:10" x14ac:dyDescent="0.25">
      <c r="B7" s="12">
        <v>3</v>
      </c>
      <c r="C7" s="12">
        <v>2</v>
      </c>
      <c r="D7" s="12">
        <v>53</v>
      </c>
      <c r="E7" s="9" t="s">
        <v>79</v>
      </c>
      <c r="F7" s="9" t="s">
        <v>80</v>
      </c>
      <c r="G7" s="11">
        <v>78</v>
      </c>
      <c r="H7" s="11">
        <v>10</v>
      </c>
      <c r="I7" s="11">
        <v>88</v>
      </c>
      <c r="J7" s="28">
        <f>Tand3[[#This Row],[Pozīcija sacensībās]]</f>
        <v>3</v>
      </c>
    </row>
    <row r="8" spans="2:10" x14ac:dyDescent="0.25">
      <c r="B8" s="12">
        <v>4</v>
      </c>
      <c r="C8" s="12">
        <v>1</v>
      </c>
      <c r="D8" s="12">
        <v>21</v>
      </c>
      <c r="E8" s="9" t="s">
        <v>78</v>
      </c>
      <c r="F8" s="9" t="s">
        <v>14</v>
      </c>
      <c r="G8" s="11">
        <v>69</v>
      </c>
      <c r="H8" s="11">
        <v>12</v>
      </c>
      <c r="I8" s="11">
        <v>81</v>
      </c>
      <c r="J8" s="28">
        <f>Tand3[[#This Row],[Pozīcija sacensībās]]</f>
        <v>4</v>
      </c>
    </row>
    <row r="9" spans="2:10" x14ac:dyDescent="0.25">
      <c r="B9" s="12">
        <v>5</v>
      </c>
      <c r="C9" s="12">
        <v>3</v>
      </c>
      <c r="D9" s="12">
        <v>443</v>
      </c>
      <c r="E9" s="9" t="s">
        <v>81</v>
      </c>
      <c r="F9" s="9" t="s">
        <v>80</v>
      </c>
      <c r="G9" s="11">
        <v>61</v>
      </c>
      <c r="H9" s="11">
        <v>8</v>
      </c>
      <c r="I9" s="11">
        <v>69</v>
      </c>
      <c r="J9" s="28">
        <f>Tand3[[#This Row],[Pozīcija sacensībās]]</f>
        <v>5</v>
      </c>
    </row>
    <row r="10" spans="2:10" x14ac:dyDescent="0.25">
      <c r="B10" s="12">
        <v>6</v>
      </c>
      <c r="C10" s="12">
        <v>4</v>
      </c>
      <c r="D10" s="12">
        <v>41</v>
      </c>
      <c r="E10" s="9" t="s">
        <v>82</v>
      </c>
      <c r="F10" s="9" t="s">
        <v>80</v>
      </c>
      <c r="G10" s="11">
        <v>61</v>
      </c>
      <c r="H10" s="11">
        <v>6</v>
      </c>
      <c r="I10" s="11">
        <v>67</v>
      </c>
      <c r="J10" s="28">
        <f>Tand3[[#This Row],[Pozīcija sacensībās]]</f>
        <v>6</v>
      </c>
    </row>
    <row r="11" spans="2:10" x14ac:dyDescent="0.25">
      <c r="B11" s="12">
        <v>7</v>
      </c>
      <c r="C11" s="12">
        <v>8</v>
      </c>
      <c r="D11" s="12">
        <v>22</v>
      </c>
      <c r="E11" s="9" t="s">
        <v>86</v>
      </c>
      <c r="F11" s="9" t="s">
        <v>87</v>
      </c>
      <c r="G11" s="11">
        <v>61</v>
      </c>
      <c r="H11" s="11">
        <v>3</v>
      </c>
      <c r="I11" s="11">
        <v>64</v>
      </c>
      <c r="J11" s="28">
        <f>Tand3[[#This Row],[Pozīcija sacensībās]]</f>
        <v>7</v>
      </c>
    </row>
    <row r="12" spans="2:10" x14ac:dyDescent="0.25">
      <c r="B12" s="12">
        <v>8</v>
      </c>
      <c r="C12" s="12">
        <v>10</v>
      </c>
      <c r="D12" s="12">
        <v>8</v>
      </c>
      <c r="E12" s="9" t="s">
        <v>89</v>
      </c>
      <c r="F12" s="9" t="s">
        <v>14</v>
      </c>
      <c r="G12" s="11">
        <v>61</v>
      </c>
      <c r="H12" s="11">
        <v>2</v>
      </c>
      <c r="I12" s="11">
        <v>63</v>
      </c>
      <c r="J12" s="28">
        <f>Tand3[[#This Row],[Pozīcija sacensībās]]</f>
        <v>8</v>
      </c>
    </row>
    <row r="13" spans="2:10" x14ac:dyDescent="0.25">
      <c r="B13" s="12">
        <v>9</v>
      </c>
      <c r="C13" s="12">
        <v>7</v>
      </c>
      <c r="D13" s="12">
        <v>46</v>
      </c>
      <c r="E13" s="9" t="s">
        <v>85</v>
      </c>
      <c r="F13" s="9" t="s">
        <v>80</v>
      </c>
      <c r="G13" s="11">
        <v>54</v>
      </c>
      <c r="H13" s="11">
        <v>3</v>
      </c>
      <c r="I13" s="11">
        <v>57</v>
      </c>
      <c r="J13" s="28">
        <f>Tand3[[#This Row],[Pozīcija sacensībās]]</f>
        <v>9</v>
      </c>
    </row>
    <row r="14" spans="2:10" x14ac:dyDescent="0.25">
      <c r="B14" s="12">
        <v>10</v>
      </c>
      <c r="C14" s="12">
        <v>9</v>
      </c>
      <c r="D14" s="12">
        <v>39</v>
      </c>
      <c r="E14" s="9" t="s">
        <v>88</v>
      </c>
      <c r="F14" s="9" t="s">
        <v>14</v>
      </c>
      <c r="G14" s="11">
        <v>54</v>
      </c>
      <c r="H14" s="11">
        <v>2</v>
      </c>
      <c r="I14" s="11">
        <v>56</v>
      </c>
      <c r="J14" s="28">
        <f>Tand3[[#This Row],[Pozīcija sacensībās]]</f>
        <v>10</v>
      </c>
    </row>
    <row r="15" spans="2:10" x14ac:dyDescent="0.25">
      <c r="B15" s="12">
        <v>11</v>
      </c>
      <c r="C15" s="12">
        <v>11</v>
      </c>
      <c r="D15" s="12">
        <v>11</v>
      </c>
      <c r="E15" s="9" t="s">
        <v>90</v>
      </c>
      <c r="F15" s="9" t="s">
        <v>80</v>
      </c>
      <c r="G15" s="11">
        <v>54</v>
      </c>
      <c r="H15" s="11">
        <v>2</v>
      </c>
      <c r="I15" s="11">
        <v>56</v>
      </c>
      <c r="J15" s="28">
        <f>Tand3[[#This Row],[Pozīcija sacensībās]]</f>
        <v>11</v>
      </c>
    </row>
    <row r="16" spans="2:10" x14ac:dyDescent="0.25">
      <c r="B16" s="12">
        <v>12</v>
      </c>
      <c r="C16" s="12">
        <v>12</v>
      </c>
      <c r="D16" s="12">
        <v>20</v>
      </c>
      <c r="E16" s="9" t="s">
        <v>91</v>
      </c>
      <c r="F16" s="9" t="s">
        <v>27</v>
      </c>
      <c r="G16" s="11">
        <v>54</v>
      </c>
      <c r="H16" s="11">
        <v>2</v>
      </c>
      <c r="I16" s="11">
        <v>56</v>
      </c>
      <c r="J16" s="28">
        <f>Tand3[[#This Row],[Pozīcija sacensībās]]</f>
        <v>12</v>
      </c>
    </row>
    <row r="17" spans="2:10" x14ac:dyDescent="0.25">
      <c r="B17" s="12">
        <v>13</v>
      </c>
      <c r="C17" s="12">
        <v>13</v>
      </c>
      <c r="D17" s="12">
        <v>420</v>
      </c>
      <c r="E17" s="9" t="s">
        <v>92</v>
      </c>
      <c r="F17" s="9" t="s">
        <v>27</v>
      </c>
      <c r="G17" s="11">
        <v>54</v>
      </c>
      <c r="H17" s="11">
        <v>1</v>
      </c>
      <c r="I17" s="11">
        <v>55</v>
      </c>
      <c r="J17" s="28">
        <f>Tand3[[#This Row],[Pozīcija sacensībās]]</f>
        <v>13</v>
      </c>
    </row>
    <row r="18" spans="2:10" x14ac:dyDescent="0.25">
      <c r="B18" s="12">
        <v>14</v>
      </c>
      <c r="C18" s="12">
        <v>14</v>
      </c>
      <c r="D18" s="12">
        <v>666</v>
      </c>
      <c r="E18" s="9" t="s">
        <v>93</v>
      </c>
      <c r="F18" s="9" t="s">
        <v>16</v>
      </c>
      <c r="G18" s="11">
        <v>54</v>
      </c>
      <c r="H18" s="11">
        <v>1</v>
      </c>
      <c r="I18" s="11">
        <v>55</v>
      </c>
      <c r="J18" s="28">
        <f>Tand3[[#This Row],[Pozīcija sacensībās]]</f>
        <v>14</v>
      </c>
    </row>
    <row r="19" spans="2:10" x14ac:dyDescent="0.25">
      <c r="B19" s="12">
        <v>15</v>
      </c>
      <c r="C19" s="12">
        <v>15</v>
      </c>
      <c r="D19" s="12">
        <v>999</v>
      </c>
      <c r="E19" s="9" t="s">
        <v>94</v>
      </c>
      <c r="F19" s="9" t="s">
        <v>80</v>
      </c>
      <c r="G19" s="11">
        <v>54</v>
      </c>
      <c r="H19" s="11">
        <v>1</v>
      </c>
      <c r="I19" s="11">
        <v>55</v>
      </c>
      <c r="J19" s="28">
        <f>Tand3[[#This Row],[Pozīcija sacensībās]]</f>
        <v>15</v>
      </c>
    </row>
    <row r="20" spans="2:10" x14ac:dyDescent="0.25">
      <c r="B20" s="12">
        <v>16</v>
      </c>
      <c r="C20" s="12">
        <v>17</v>
      </c>
      <c r="D20" s="12">
        <v>19</v>
      </c>
      <c r="E20" s="9" t="s">
        <v>96</v>
      </c>
      <c r="F20" s="9" t="s">
        <v>16</v>
      </c>
      <c r="G20" s="11">
        <v>54</v>
      </c>
      <c r="H20" s="11">
        <v>0.5</v>
      </c>
      <c r="I20" s="11">
        <v>54.5</v>
      </c>
      <c r="J20" s="28">
        <f>Tand3[[#This Row],[Pozīcija sacensībās]]</f>
        <v>16</v>
      </c>
    </row>
    <row r="21" spans="2:10" x14ac:dyDescent="0.25">
      <c r="B21" s="12">
        <v>17</v>
      </c>
      <c r="C21" s="12">
        <v>16</v>
      </c>
      <c r="D21" s="12">
        <v>47</v>
      </c>
      <c r="E21" s="9" t="s">
        <v>95</v>
      </c>
      <c r="F21" s="9" t="s">
        <v>16</v>
      </c>
      <c r="G21" s="11">
        <v>24</v>
      </c>
      <c r="H21" s="11">
        <v>1</v>
      </c>
      <c r="I21" s="11">
        <v>25</v>
      </c>
      <c r="J21" s="28">
        <f>Tand3[[#This Row],[Pozīcija sacensībās]]</f>
        <v>17</v>
      </c>
    </row>
  </sheetData>
  <mergeCells count="1">
    <mergeCell ref="B2:G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3AA6-AA12-4643-B1C9-A5286856B577}">
  <dimension ref="B2:K16"/>
  <sheetViews>
    <sheetView workbookViewId="0">
      <selection activeCell="K4" sqref="K4"/>
    </sheetView>
  </sheetViews>
  <sheetFormatPr defaultRowHeight="15" x14ac:dyDescent="0.25"/>
  <cols>
    <col min="2" max="2" width="12" customWidth="1"/>
    <col min="3" max="3" width="10.28515625" customWidth="1"/>
    <col min="4" max="4" width="18.85546875" bestFit="1" customWidth="1"/>
    <col min="5" max="5" width="21.5703125" bestFit="1" customWidth="1"/>
    <col min="6" max="7" width="13.7109375" customWidth="1"/>
    <col min="10" max="10" width="15.5703125" customWidth="1"/>
  </cols>
  <sheetData>
    <row r="2" spans="2:11" x14ac:dyDescent="0.25">
      <c r="B2" s="14" t="s">
        <v>50</v>
      </c>
      <c r="C2" s="14" t="s">
        <v>1</v>
      </c>
      <c r="D2" s="14" t="s">
        <v>51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52</v>
      </c>
      <c r="K2" s="27" t="s">
        <v>114</v>
      </c>
    </row>
    <row r="3" spans="2:11" x14ac:dyDescent="0.25">
      <c r="B3" s="13">
        <v>1</v>
      </c>
      <c r="C3" s="13">
        <v>555</v>
      </c>
      <c r="D3" s="13" t="s">
        <v>100</v>
      </c>
      <c r="E3" s="13" t="s">
        <v>16</v>
      </c>
      <c r="F3" s="15">
        <v>82</v>
      </c>
      <c r="G3" s="15">
        <v>85</v>
      </c>
      <c r="H3" s="15">
        <v>85</v>
      </c>
      <c r="I3" s="15">
        <v>82</v>
      </c>
      <c r="J3" s="15">
        <v>12</v>
      </c>
      <c r="K3" s="28">
        <f>Kvali4[[#This Row],[Quali pos.]]</f>
        <v>1</v>
      </c>
    </row>
    <row r="4" spans="2:11" x14ac:dyDescent="0.25">
      <c r="B4" s="13">
        <v>2</v>
      </c>
      <c r="C4" s="13">
        <v>53</v>
      </c>
      <c r="D4" s="13" t="s">
        <v>79</v>
      </c>
      <c r="E4" s="13" t="s">
        <v>80</v>
      </c>
      <c r="F4" s="15">
        <v>80</v>
      </c>
      <c r="G4" s="15">
        <v>85</v>
      </c>
      <c r="H4" s="15">
        <v>85</v>
      </c>
      <c r="I4" s="15">
        <v>80</v>
      </c>
      <c r="J4" s="15">
        <v>10</v>
      </c>
      <c r="K4" s="28">
        <f>Kvali4[[#This Row],[Quali pos.]]</f>
        <v>2</v>
      </c>
    </row>
    <row r="5" spans="2:11" x14ac:dyDescent="0.25">
      <c r="B5" s="13">
        <v>3</v>
      </c>
      <c r="C5" s="13">
        <v>41</v>
      </c>
      <c r="D5" s="13" t="s">
        <v>82</v>
      </c>
      <c r="E5" s="13" t="s">
        <v>80</v>
      </c>
      <c r="F5" s="15">
        <v>83</v>
      </c>
      <c r="G5" s="15">
        <v>0</v>
      </c>
      <c r="H5" s="15">
        <v>83</v>
      </c>
      <c r="I5" s="15">
        <v>0</v>
      </c>
      <c r="J5" s="15">
        <v>8</v>
      </c>
      <c r="K5" s="28">
        <f>Kvali4[[#This Row],[Quali pos.]]</f>
        <v>3</v>
      </c>
    </row>
    <row r="6" spans="2:11" x14ac:dyDescent="0.25">
      <c r="B6" s="13">
        <v>4</v>
      </c>
      <c r="C6" s="13">
        <v>8</v>
      </c>
      <c r="D6" s="13" t="s">
        <v>89</v>
      </c>
      <c r="E6" s="13" t="s">
        <v>14</v>
      </c>
      <c r="F6" s="15">
        <v>77</v>
      </c>
      <c r="G6" s="15">
        <v>73</v>
      </c>
      <c r="H6" s="15">
        <v>77</v>
      </c>
      <c r="I6" s="15">
        <v>73</v>
      </c>
      <c r="J6" s="15">
        <v>6</v>
      </c>
      <c r="K6" s="28">
        <f>Kvali4[[#This Row],[Quali pos.]]</f>
        <v>4</v>
      </c>
    </row>
    <row r="7" spans="2:11" x14ac:dyDescent="0.25">
      <c r="B7" s="13">
        <v>5</v>
      </c>
      <c r="C7" s="13">
        <v>14</v>
      </c>
      <c r="D7" s="13" t="s">
        <v>101</v>
      </c>
      <c r="E7" s="13" t="s">
        <v>27</v>
      </c>
      <c r="F7" s="15">
        <v>44</v>
      </c>
      <c r="G7" s="15">
        <v>77</v>
      </c>
      <c r="H7" s="15">
        <v>77</v>
      </c>
      <c r="I7" s="15">
        <v>44</v>
      </c>
      <c r="J7" s="15">
        <v>4</v>
      </c>
      <c r="K7" s="28">
        <f>Kvali4[[#This Row],[Quali pos.]]</f>
        <v>5</v>
      </c>
    </row>
    <row r="8" spans="2:11" x14ac:dyDescent="0.25">
      <c r="B8" s="13">
        <v>6</v>
      </c>
      <c r="C8" s="13">
        <v>18</v>
      </c>
      <c r="D8" s="13" t="s">
        <v>102</v>
      </c>
      <c r="E8" s="13" t="s">
        <v>16</v>
      </c>
      <c r="F8" s="15">
        <v>0</v>
      </c>
      <c r="G8" s="15">
        <v>77</v>
      </c>
      <c r="H8" s="15">
        <v>77</v>
      </c>
      <c r="I8" s="15">
        <v>0</v>
      </c>
      <c r="J8" s="15">
        <v>4</v>
      </c>
      <c r="K8" s="28">
        <f>Kvali4[[#This Row],[Quali pos.]]</f>
        <v>6</v>
      </c>
    </row>
    <row r="9" spans="2:11" x14ac:dyDescent="0.25">
      <c r="B9" s="13">
        <v>7</v>
      </c>
      <c r="C9" s="13">
        <v>11</v>
      </c>
      <c r="D9" s="13" t="s">
        <v>90</v>
      </c>
      <c r="E9" s="13" t="s">
        <v>80</v>
      </c>
      <c r="F9" s="15">
        <v>73</v>
      </c>
      <c r="G9" s="15">
        <v>72</v>
      </c>
      <c r="H9" s="15">
        <v>73</v>
      </c>
      <c r="I9" s="15">
        <v>72</v>
      </c>
      <c r="J9" s="15">
        <v>3</v>
      </c>
      <c r="K9" s="28">
        <f>Kvali4[[#This Row],[Quali pos.]]</f>
        <v>7</v>
      </c>
    </row>
    <row r="10" spans="2:11" x14ac:dyDescent="0.25">
      <c r="B10" s="13">
        <v>8</v>
      </c>
      <c r="C10" s="13">
        <v>118</v>
      </c>
      <c r="D10" s="13" t="s">
        <v>103</v>
      </c>
      <c r="E10" s="13" t="s">
        <v>104</v>
      </c>
      <c r="F10" s="15">
        <v>0</v>
      </c>
      <c r="G10" s="15">
        <v>73</v>
      </c>
      <c r="H10" s="15">
        <v>73</v>
      </c>
      <c r="I10" s="15">
        <v>0</v>
      </c>
      <c r="J10" s="15">
        <v>3</v>
      </c>
      <c r="K10" s="28">
        <f>Kvali4[[#This Row],[Quali pos.]]</f>
        <v>8</v>
      </c>
    </row>
    <row r="11" spans="2:11" x14ac:dyDescent="0.25">
      <c r="B11" s="13">
        <v>9</v>
      </c>
      <c r="C11" s="13">
        <v>333</v>
      </c>
      <c r="D11" s="13" t="s">
        <v>105</v>
      </c>
      <c r="E11" s="13" t="s">
        <v>14</v>
      </c>
      <c r="F11" s="15">
        <v>67</v>
      </c>
      <c r="G11" s="15">
        <v>53</v>
      </c>
      <c r="H11" s="15">
        <v>67</v>
      </c>
      <c r="I11" s="15">
        <v>53</v>
      </c>
      <c r="J11" s="15">
        <v>2</v>
      </c>
      <c r="K11" s="28">
        <f>Kvali4[[#This Row],[Quali pos.]]</f>
        <v>9</v>
      </c>
    </row>
    <row r="12" spans="2:11" x14ac:dyDescent="0.25">
      <c r="B12" s="13">
        <v>10</v>
      </c>
      <c r="C12" s="13">
        <v>46</v>
      </c>
      <c r="D12" s="13" t="s">
        <v>85</v>
      </c>
      <c r="E12" s="13" t="s">
        <v>80</v>
      </c>
      <c r="F12" s="15">
        <v>66</v>
      </c>
      <c r="G12" s="15">
        <v>64</v>
      </c>
      <c r="H12" s="15">
        <v>66</v>
      </c>
      <c r="I12" s="15">
        <v>64</v>
      </c>
      <c r="J12" s="15">
        <v>2</v>
      </c>
      <c r="K12" s="28">
        <f>Kvali4[[#This Row],[Quali pos.]]</f>
        <v>10</v>
      </c>
    </row>
    <row r="13" spans="2:11" x14ac:dyDescent="0.25">
      <c r="B13" s="13">
        <v>11</v>
      </c>
      <c r="C13" s="13">
        <v>37</v>
      </c>
      <c r="D13" s="13" t="s">
        <v>106</v>
      </c>
      <c r="E13" s="13" t="s">
        <v>16</v>
      </c>
      <c r="F13" s="15">
        <v>56</v>
      </c>
      <c r="G13" s="15">
        <v>0</v>
      </c>
      <c r="H13" s="15">
        <v>56</v>
      </c>
      <c r="I13" s="15">
        <v>0</v>
      </c>
      <c r="J13" s="15">
        <v>2</v>
      </c>
      <c r="K13" s="28">
        <f>Kvali4[[#This Row],[Quali pos.]]</f>
        <v>11</v>
      </c>
    </row>
    <row r="14" spans="2:11" x14ac:dyDescent="0.25">
      <c r="B14" s="13">
        <v>12</v>
      </c>
      <c r="C14" s="13">
        <v>19</v>
      </c>
      <c r="D14" s="13" t="s">
        <v>96</v>
      </c>
      <c r="E14" s="13" t="s">
        <v>16</v>
      </c>
      <c r="F14" s="15">
        <v>0</v>
      </c>
      <c r="G14" s="15">
        <v>55</v>
      </c>
      <c r="H14" s="15">
        <v>55</v>
      </c>
      <c r="I14" s="15">
        <v>0</v>
      </c>
      <c r="J14" s="15">
        <v>2</v>
      </c>
      <c r="K14" s="28">
        <f>Kvali4[[#This Row],[Quali pos.]]</f>
        <v>12</v>
      </c>
    </row>
    <row r="15" spans="2:11" x14ac:dyDescent="0.25">
      <c r="B15" s="13">
        <v>13</v>
      </c>
      <c r="C15" s="13">
        <v>420</v>
      </c>
      <c r="D15" s="13" t="s">
        <v>107</v>
      </c>
      <c r="E15" s="13" t="s">
        <v>108</v>
      </c>
      <c r="F15" s="15">
        <v>43</v>
      </c>
      <c r="G15" s="15">
        <v>46</v>
      </c>
      <c r="H15" s="15">
        <v>46</v>
      </c>
      <c r="I15" s="15">
        <v>43</v>
      </c>
      <c r="J15" s="15">
        <v>1</v>
      </c>
      <c r="K15" s="28">
        <f>Kvali4[[#This Row],[Quali pos.]]</f>
        <v>13</v>
      </c>
    </row>
    <row r="16" spans="2:11" x14ac:dyDescent="0.25">
      <c r="B16" s="13">
        <v>14</v>
      </c>
      <c r="C16" s="13">
        <v>24</v>
      </c>
      <c r="D16" s="13" t="s">
        <v>109</v>
      </c>
      <c r="E16" s="13" t="s">
        <v>80</v>
      </c>
      <c r="F16" s="15">
        <v>0</v>
      </c>
      <c r="G16" s="15">
        <v>29</v>
      </c>
      <c r="H16" s="15">
        <v>29</v>
      </c>
      <c r="I16" s="15">
        <v>0</v>
      </c>
      <c r="J16" s="15">
        <v>1</v>
      </c>
      <c r="K16" s="28">
        <f>Kvali4[[#This Row],[Quali pos.]]</f>
        <v>14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A4DA4-2A17-4889-B200-6424C78F1291}">
  <dimension ref="B2:J16"/>
  <sheetViews>
    <sheetView workbookViewId="0">
      <selection activeCell="G25" sqref="G25"/>
    </sheetView>
  </sheetViews>
  <sheetFormatPr defaultRowHeight="15" x14ac:dyDescent="0.25"/>
  <cols>
    <col min="2" max="2" width="19.7109375" customWidth="1"/>
    <col min="3" max="3" width="12" customWidth="1"/>
    <col min="4" max="4" width="10.28515625" customWidth="1"/>
    <col min="5" max="5" width="18.85546875" bestFit="1" customWidth="1"/>
    <col min="7" max="7" width="24.85546875" customWidth="1"/>
    <col min="8" max="8" width="26.42578125" customWidth="1"/>
    <col min="9" max="9" width="21.85546875" customWidth="1"/>
  </cols>
  <sheetData>
    <row r="2" spans="2:10" x14ac:dyDescent="0.25">
      <c r="B2" s="18" t="s">
        <v>46</v>
      </c>
      <c r="C2" s="18" t="s">
        <v>50</v>
      </c>
      <c r="D2" s="18" t="s">
        <v>1</v>
      </c>
      <c r="E2" s="18" t="s">
        <v>2</v>
      </c>
      <c r="F2" s="18" t="s">
        <v>3</v>
      </c>
      <c r="G2" s="18" t="s">
        <v>98</v>
      </c>
      <c r="H2" s="18" t="s">
        <v>47</v>
      </c>
      <c r="I2" s="18" t="s">
        <v>99</v>
      </c>
      <c r="J2" s="26" t="s">
        <v>114</v>
      </c>
    </row>
    <row r="3" spans="2:10" x14ac:dyDescent="0.25">
      <c r="B3" s="20">
        <v>1</v>
      </c>
      <c r="C3" s="20">
        <v>2</v>
      </c>
      <c r="D3" s="20">
        <v>53</v>
      </c>
      <c r="E3" s="16" t="s">
        <v>79</v>
      </c>
      <c r="F3" s="16" t="s">
        <v>80</v>
      </c>
      <c r="G3" s="19">
        <v>100</v>
      </c>
      <c r="H3" s="19">
        <v>10</v>
      </c>
      <c r="I3" s="19">
        <v>110</v>
      </c>
      <c r="J3" s="28">
        <f>Tand4[[#This Row],[Pozīcija sacensībās]]</f>
        <v>1</v>
      </c>
    </row>
    <row r="4" spans="2:10" x14ac:dyDescent="0.25">
      <c r="B4" s="20">
        <v>2</v>
      </c>
      <c r="C4" s="20">
        <v>4</v>
      </c>
      <c r="D4" s="20">
        <v>8</v>
      </c>
      <c r="E4" s="16" t="s">
        <v>89</v>
      </c>
      <c r="F4" s="16" t="s">
        <v>14</v>
      </c>
      <c r="G4" s="19">
        <v>88</v>
      </c>
      <c r="H4" s="19">
        <v>6</v>
      </c>
      <c r="I4" s="19">
        <v>94</v>
      </c>
      <c r="J4" s="28">
        <f>Tand4[[#This Row],[Pozīcija sacensībās]]</f>
        <v>2</v>
      </c>
    </row>
    <row r="5" spans="2:10" x14ac:dyDescent="0.25">
      <c r="B5" s="20">
        <v>3</v>
      </c>
      <c r="C5" s="20">
        <v>3</v>
      </c>
      <c r="D5" s="20">
        <v>41</v>
      </c>
      <c r="E5" s="16" t="s">
        <v>82</v>
      </c>
      <c r="F5" s="16" t="s">
        <v>80</v>
      </c>
      <c r="G5" s="19">
        <v>78</v>
      </c>
      <c r="H5" s="19">
        <v>8</v>
      </c>
      <c r="I5" s="19">
        <v>86</v>
      </c>
      <c r="J5" s="28">
        <f>Tand4[[#This Row],[Pozīcija sacensībās]]</f>
        <v>3</v>
      </c>
    </row>
    <row r="6" spans="2:10" x14ac:dyDescent="0.25">
      <c r="B6" s="20">
        <v>4</v>
      </c>
      <c r="C6" s="20">
        <v>1</v>
      </c>
      <c r="D6" s="20">
        <v>555</v>
      </c>
      <c r="E6" s="16" t="s">
        <v>100</v>
      </c>
      <c r="F6" s="16" t="s">
        <v>16</v>
      </c>
      <c r="G6" s="19">
        <v>69</v>
      </c>
      <c r="H6" s="19">
        <v>12</v>
      </c>
      <c r="I6" s="19">
        <v>81</v>
      </c>
      <c r="J6" s="28">
        <f>Tand4[[#This Row],[Pozīcija sacensībās]]</f>
        <v>4</v>
      </c>
    </row>
    <row r="7" spans="2:10" x14ac:dyDescent="0.25">
      <c r="B7" s="20">
        <v>5</v>
      </c>
      <c r="C7" s="20">
        <v>6</v>
      </c>
      <c r="D7" s="20">
        <v>18</v>
      </c>
      <c r="E7" s="16" t="s">
        <v>102</v>
      </c>
      <c r="F7" s="16" t="s">
        <v>16</v>
      </c>
      <c r="G7" s="19">
        <v>61</v>
      </c>
      <c r="H7" s="19">
        <v>4</v>
      </c>
      <c r="I7" s="19">
        <v>65</v>
      </c>
      <c r="J7" s="28">
        <f>Tand4[[#This Row],[Pozīcija sacensībās]]</f>
        <v>5</v>
      </c>
    </row>
    <row r="8" spans="2:10" x14ac:dyDescent="0.25">
      <c r="B8" s="20">
        <v>6</v>
      </c>
      <c r="C8" s="20">
        <v>8</v>
      </c>
      <c r="D8" s="20">
        <v>118</v>
      </c>
      <c r="E8" s="16" t="s">
        <v>103</v>
      </c>
      <c r="F8" s="16" t="s">
        <v>104</v>
      </c>
      <c r="G8" s="19">
        <v>61</v>
      </c>
      <c r="H8" s="19">
        <v>3</v>
      </c>
      <c r="I8" s="19">
        <v>64</v>
      </c>
      <c r="J8" s="28">
        <f>Tand4[[#This Row],[Pozīcija sacensībās]]</f>
        <v>6</v>
      </c>
    </row>
    <row r="9" spans="2:10" x14ac:dyDescent="0.25">
      <c r="B9" s="20">
        <v>7</v>
      </c>
      <c r="C9" s="20">
        <v>10</v>
      </c>
      <c r="D9" s="20">
        <v>46</v>
      </c>
      <c r="E9" s="16" t="s">
        <v>85</v>
      </c>
      <c r="F9" s="16" t="s">
        <v>80</v>
      </c>
      <c r="G9" s="19">
        <v>61</v>
      </c>
      <c r="H9" s="19">
        <v>2</v>
      </c>
      <c r="I9" s="19">
        <v>63</v>
      </c>
      <c r="J9" s="28">
        <f>Tand4[[#This Row],[Pozīcija sacensībās]]</f>
        <v>7</v>
      </c>
    </row>
    <row r="10" spans="2:10" x14ac:dyDescent="0.25">
      <c r="B10" s="20">
        <v>8</v>
      </c>
      <c r="C10" s="20">
        <v>12</v>
      </c>
      <c r="D10" s="20">
        <v>19</v>
      </c>
      <c r="E10" s="16" t="s">
        <v>96</v>
      </c>
      <c r="F10" s="16" t="s">
        <v>16</v>
      </c>
      <c r="G10" s="19">
        <v>61</v>
      </c>
      <c r="H10" s="19">
        <v>2</v>
      </c>
      <c r="I10" s="19">
        <v>63</v>
      </c>
      <c r="J10" s="28">
        <f>Tand4[[#This Row],[Pozīcija sacensībās]]</f>
        <v>8</v>
      </c>
    </row>
    <row r="11" spans="2:10" x14ac:dyDescent="0.25">
      <c r="B11" s="20">
        <v>9</v>
      </c>
      <c r="C11" s="20">
        <v>5</v>
      </c>
      <c r="D11" s="20">
        <v>14</v>
      </c>
      <c r="E11" s="16" t="s">
        <v>101</v>
      </c>
      <c r="F11" s="16" t="s">
        <v>27</v>
      </c>
      <c r="G11" s="19">
        <v>54</v>
      </c>
      <c r="H11" s="19">
        <v>4</v>
      </c>
      <c r="I11" s="19">
        <v>58</v>
      </c>
      <c r="J11" s="28">
        <f>Tand4[[#This Row],[Pozīcija sacensībās]]</f>
        <v>9</v>
      </c>
    </row>
    <row r="12" spans="2:10" x14ac:dyDescent="0.25">
      <c r="B12" s="20">
        <v>10</v>
      </c>
      <c r="C12" s="20">
        <v>7</v>
      </c>
      <c r="D12" s="20">
        <v>11</v>
      </c>
      <c r="E12" s="16" t="s">
        <v>90</v>
      </c>
      <c r="F12" s="16" t="s">
        <v>80</v>
      </c>
      <c r="G12" s="19">
        <v>54</v>
      </c>
      <c r="H12" s="19">
        <v>3</v>
      </c>
      <c r="I12" s="19">
        <v>57</v>
      </c>
      <c r="J12" s="28">
        <f>Tand4[[#This Row],[Pozīcija sacensībās]]</f>
        <v>10</v>
      </c>
    </row>
    <row r="13" spans="2:10" x14ac:dyDescent="0.25">
      <c r="B13" s="20">
        <v>11</v>
      </c>
      <c r="C13" s="20">
        <v>9</v>
      </c>
      <c r="D13" s="20">
        <v>333</v>
      </c>
      <c r="E13" s="16" t="s">
        <v>105</v>
      </c>
      <c r="F13" s="16" t="s">
        <v>14</v>
      </c>
      <c r="G13" s="19">
        <v>54</v>
      </c>
      <c r="H13" s="19">
        <v>2</v>
      </c>
      <c r="I13" s="19">
        <v>56</v>
      </c>
      <c r="J13" s="28">
        <f>Tand4[[#This Row],[Pozīcija sacensībās]]</f>
        <v>11</v>
      </c>
    </row>
    <row r="14" spans="2:10" x14ac:dyDescent="0.25">
      <c r="B14" s="20">
        <v>12</v>
      </c>
      <c r="C14" s="20">
        <v>11</v>
      </c>
      <c r="D14" s="20">
        <v>37</v>
      </c>
      <c r="E14" s="16" t="s">
        <v>106</v>
      </c>
      <c r="F14" s="16" t="s">
        <v>16</v>
      </c>
      <c r="G14" s="19">
        <v>54</v>
      </c>
      <c r="H14" s="19">
        <v>2</v>
      </c>
      <c r="I14" s="19">
        <v>56</v>
      </c>
      <c r="J14" s="28">
        <f>Tand4[[#This Row],[Pozīcija sacensībās]]</f>
        <v>12</v>
      </c>
    </row>
    <row r="15" spans="2:10" x14ac:dyDescent="0.25">
      <c r="B15" s="20">
        <v>13</v>
      </c>
      <c r="C15" s="20">
        <v>13</v>
      </c>
      <c r="D15" s="20">
        <v>420</v>
      </c>
      <c r="E15" s="16" t="s">
        <v>107</v>
      </c>
      <c r="F15" s="16" t="s">
        <v>108</v>
      </c>
      <c r="G15" s="19">
        <v>54</v>
      </c>
      <c r="H15" s="19">
        <v>1</v>
      </c>
      <c r="I15" s="19">
        <v>55</v>
      </c>
      <c r="J15" s="28">
        <f>Tand4[[#This Row],[Pozīcija sacensībās]]</f>
        <v>13</v>
      </c>
    </row>
    <row r="16" spans="2:10" x14ac:dyDescent="0.25">
      <c r="B16" s="20">
        <v>14</v>
      </c>
      <c r="C16" s="20">
        <v>14</v>
      </c>
      <c r="D16" s="20">
        <v>24</v>
      </c>
      <c r="E16" s="16" t="s">
        <v>109</v>
      </c>
      <c r="F16" s="16" t="s">
        <v>80</v>
      </c>
      <c r="G16" s="19">
        <v>54</v>
      </c>
      <c r="H16" s="19">
        <v>1</v>
      </c>
      <c r="I16" s="19">
        <v>55</v>
      </c>
      <c r="J16" s="28">
        <f>Tand4[[#This Row],[Pozīcija sacensībās]]</f>
        <v>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Kvali1</vt:lpstr>
      <vt:lpstr>Tand1</vt:lpstr>
      <vt:lpstr>Kvali2</vt:lpstr>
      <vt:lpstr>Tand2</vt:lpstr>
      <vt:lpstr>Kvali3</vt:lpstr>
      <vt:lpstr>Tand3</vt:lpstr>
      <vt:lpstr>Kvali4</vt:lpstr>
      <vt:lpstr>Tand4</vt:lpstr>
      <vt:lpstr>Kvali5</vt:lpstr>
      <vt:lpstr>Tand5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Birģelis</dc:creator>
  <cp:lastModifiedBy>Armands Birģelis</cp:lastModifiedBy>
  <dcterms:created xsi:type="dcterms:W3CDTF">2023-09-26T18:33:47Z</dcterms:created>
  <dcterms:modified xsi:type="dcterms:W3CDTF">2023-09-26T20:02:09Z</dcterms:modified>
</cp:coreProperties>
</file>